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wopi.dropbox.com/wopi/files/oid_1146166210025942016/WOPIServiceId_TP_DROPBOX_PLUS/WOPIUserId_-/"/>
    </mc:Choice>
  </mc:AlternateContent>
  <xr:revisionPtr revIDLastSave="0" documentId="8_{6F11E685-08C1-4B4E-A656-1E0719BDEA7D}" xr6:coauthVersionLast="47" xr6:coauthVersionMax="47" xr10:uidLastSave="{00000000-0000-0000-0000-000000000000}"/>
  <bookViews>
    <workbookView xWindow="3870" yWindow="2130" windowWidth="38700" windowHeight="15555" xr2:uid="{2A7C96CE-CD31-4528-9B76-4328858AC9BE}"/>
  </bookViews>
  <sheets>
    <sheet name="1" sheetId="1" r:id="rId1"/>
    <sheet name="3" sheetId="2" r:id="rId2"/>
    <sheet name="4" sheetId="3" r:id="rId3"/>
    <sheet name="5" sheetId="4" r:id="rId4"/>
    <sheet name="6" sheetId="5" r:id="rId5"/>
    <sheet name="7" sheetId="6" r:id="rId6"/>
    <sheet name="8" sheetId="7" r:id="rId7"/>
    <sheet name="9" sheetId="8" r:id="rId8"/>
    <sheet name="10" sheetId="9" r:id="rId9"/>
    <sheet name="11" sheetId="10" r:id="rId10"/>
  </sheets>
  <definedNames>
    <definedName name="_f" hidden="1">#REF!</definedName>
    <definedName name="_xlnm._FilterDatabase" localSheetId="2" hidden="1">'4'!$A$10:$AI$243</definedName>
    <definedName name="_xlnm._FilterDatabase" hidden="1">#REF!</definedName>
    <definedName name="_FilterDatabase1" hidden="1">#REF!</definedName>
    <definedName name="AAA" hidden="1">#REF!</definedName>
    <definedName name="AAAA" hidden="1">#REF!</definedName>
    <definedName name="AS" hidden="1">#REF!</definedName>
    <definedName name="AS2DocOpenMode" hidden="1">"AS2DocumentEdit"</definedName>
    <definedName name="asd" hidden="1">#REF!</definedName>
    <definedName name="azx" hidden="1">#REF!</definedName>
    <definedName name="Darbas" hidden="1">#REF!</definedName>
    <definedName name="de" hidden="1">#REF!</definedName>
    <definedName name="DUF" hidden="1">#REF!</definedName>
    <definedName name="e" hidden="1">#REF!</definedName>
    <definedName name="eeee" hidden="1">#REF!</definedName>
    <definedName name="eeeee" hidden="1">#REF!</definedName>
    <definedName name="ET" hidden="1">#REF!</definedName>
    <definedName name="filter" hidden="1">#REF!</definedName>
    <definedName name="h" hidden="1">#REF!</definedName>
    <definedName name="hmm" hidden="1">#REF!</definedName>
    <definedName name="kint" hidden="1">#REF!</definedName>
    <definedName name="kkk" hidden="1">#REF!</definedName>
    <definedName name="l" hidden="1">#REF!</definedName>
    <definedName name="lapas" hidden="1">#REF!</definedName>
    <definedName name="lkjh" hidden="1">#REF!</definedName>
    <definedName name="lkmjh" hidden="1">#REF!</definedName>
    <definedName name="m" hidden="1">#REF!</definedName>
    <definedName name="planas" hidden="1">#REF!</definedName>
    <definedName name="pr" hidden="1">#REF!</definedName>
    <definedName name="PSW_CALCULATE_0" hidden="1">#REF!</definedName>
    <definedName name="PSW_SAVE_0" hidden="1">#REF!</definedName>
    <definedName name="PSWGrid_0_0" hidden="1">#REF!</definedName>
    <definedName name="PSWGrid_0_1" hidden="1">#REF!</definedName>
    <definedName name="PSWGrid_0_2" hidden="1">#REF!</definedName>
    <definedName name="PSWGrid_0_3" hidden="1">#REF!</definedName>
    <definedName name="PSWInput_0_0" hidden="1">#REF!</definedName>
    <definedName name="PSWInput_0_1" hidden="1">#REF!</definedName>
    <definedName name="PSWInput_0_2" hidden="1">#REF!</definedName>
    <definedName name="PSWInput_0_3" hidden="1">#REF!</definedName>
    <definedName name="PSWList_0_0" hidden="1">#REF!</definedName>
    <definedName name="PSWList_0_1" hidden="1">#REF!</definedName>
    <definedName name="PSWList_0_2" hidden="1">#REF!</definedName>
    <definedName name="PSWList_0_3" hidden="1">#REF!</definedName>
    <definedName name="PSWList_1" hidden="1">#REF!</definedName>
    <definedName name="PSWMerge" hidden="1">#REF!</definedName>
    <definedName name="PSWMergedSavingCell_0_0" hidden="1">#REF!</definedName>
    <definedName name="PSWMergedSavingCell_0_1" hidden="1">#REF!</definedName>
    <definedName name="PSWMergedSavingCell_0_10" hidden="1">#REF!</definedName>
    <definedName name="PSWMergedSavingCell_0_100" hidden="1">#REF!</definedName>
    <definedName name="PSWMergedSavingCell_0_101" hidden="1">#REF!</definedName>
    <definedName name="PSWMergedSavingCell_0_102" hidden="1">#REF!</definedName>
    <definedName name="PSWMergedSavingCell_0_103" hidden="1">#REF!</definedName>
    <definedName name="PSWMergedSavingCell_0_104" hidden="1">#REF!</definedName>
    <definedName name="PSWMergedSavingCell_0_105" hidden="1">#REF!</definedName>
    <definedName name="PSWMergedSavingCell_0_106" hidden="1">#REF!</definedName>
    <definedName name="PSWMergedSavingCell_0_107" hidden="1">#REF!</definedName>
    <definedName name="PSWMergedSavingCell_0_108" hidden="1">#REF!</definedName>
    <definedName name="PSWMergedSavingCell_0_109" hidden="1">#REF!</definedName>
    <definedName name="PSWMergedSavingCell_0_11" hidden="1">#REF!</definedName>
    <definedName name="PSWMergedSavingCell_0_110" hidden="1">#REF!</definedName>
    <definedName name="PSWMergedSavingCell_0_111" hidden="1">#REF!</definedName>
    <definedName name="PSWMergedSavingCell_0_112" hidden="1">#REF!</definedName>
    <definedName name="PSWMergedSavingCell_0_113" hidden="1">#REF!</definedName>
    <definedName name="PSWMergedSavingCell_0_114" hidden="1">#REF!</definedName>
    <definedName name="PSWMergedSavingCell_0_115" hidden="1">#REF!</definedName>
    <definedName name="PSWMergedSavingCell_0_116" hidden="1">#REF!</definedName>
    <definedName name="PSWMergedSavingCell_0_117" hidden="1">#REF!</definedName>
    <definedName name="PSWMergedSavingCell_0_118" hidden="1">#REF!</definedName>
    <definedName name="PSWMergedSavingCell_0_119" hidden="1">#REF!</definedName>
    <definedName name="PSWMergedSavingCell_0_12" hidden="1">#REF!</definedName>
    <definedName name="PSWMergedSavingCell_0_120" hidden="1">#REF!</definedName>
    <definedName name="PSWMergedSavingCell_0_121" hidden="1">#REF!</definedName>
    <definedName name="PSWMergedSavingCell_0_122" hidden="1">#REF!</definedName>
    <definedName name="PSWMergedSavingCell_0_123" hidden="1">#REF!</definedName>
    <definedName name="PSWMergedSavingCell_0_124" hidden="1">#REF!</definedName>
    <definedName name="PSWMergedSavingCell_0_125" hidden="1">#REF!</definedName>
    <definedName name="PSWMergedSavingCell_0_126" hidden="1">#REF!</definedName>
    <definedName name="PSWMergedSavingCell_0_127" hidden="1">#REF!</definedName>
    <definedName name="PSWMergedSavingCell_0_128" hidden="1">#REF!</definedName>
    <definedName name="PSWMergedSavingCell_0_129" hidden="1">#REF!</definedName>
    <definedName name="PSWMergedSavingCell_0_13" hidden="1">#REF!</definedName>
    <definedName name="PSWMergedSavingCell_0_130" hidden="1">#REF!</definedName>
    <definedName name="PSWMergedSavingCell_0_131" hidden="1">#REF!</definedName>
    <definedName name="PSWMergedSavingCell_0_132" hidden="1">#REF!</definedName>
    <definedName name="PSWMergedSavingCell_0_133" hidden="1">#REF!</definedName>
    <definedName name="PSWMergedSavingCell_0_134" hidden="1">#REF!</definedName>
    <definedName name="PSWMergedSavingCell_0_135" hidden="1">#REF!</definedName>
    <definedName name="PSWMergedSavingCell_0_136" hidden="1">#REF!</definedName>
    <definedName name="PSWMergedSavingCell_0_137" hidden="1">#REF!</definedName>
    <definedName name="PSWMergedSavingCell_0_138" hidden="1">#REF!</definedName>
    <definedName name="PSWMergedSavingCell_0_139" hidden="1">#REF!</definedName>
    <definedName name="PSWMergedSavingCell_0_14" hidden="1">#REF!</definedName>
    <definedName name="PSWMergedSavingCell_0_140" hidden="1">#REF!</definedName>
    <definedName name="PSWMergedSavingCell_0_141" hidden="1">#REF!</definedName>
    <definedName name="PSWMergedSavingCell_0_142" hidden="1">#REF!</definedName>
    <definedName name="PSWMergedSavingCell_0_143" hidden="1">#REF!</definedName>
    <definedName name="PSWMergedSavingCell_0_144" hidden="1">#REF!</definedName>
    <definedName name="PSWMergedSavingCell_0_145" hidden="1">#REF!</definedName>
    <definedName name="PSWMergedSavingCell_0_146" hidden="1">#REF!</definedName>
    <definedName name="PSWMergedSavingCell_0_147" hidden="1">#REF!</definedName>
    <definedName name="PSWMergedSavingCell_0_148" hidden="1">#REF!</definedName>
    <definedName name="PSWMergedSavingCell_0_149" hidden="1">#REF!</definedName>
    <definedName name="PSWMergedSavingCell_0_15" hidden="1">#REF!</definedName>
    <definedName name="PSWMergedSavingCell_0_150" hidden="1">#REF!</definedName>
    <definedName name="PSWMergedSavingCell_0_151" hidden="1">#REF!</definedName>
    <definedName name="PSWMergedSavingCell_0_152" hidden="1">#REF!</definedName>
    <definedName name="PSWMergedSavingCell_0_153" hidden="1">#REF!</definedName>
    <definedName name="PSWMergedSavingCell_0_154" hidden="1">#REF!</definedName>
    <definedName name="PSWMergedSavingCell_0_155" hidden="1">#REF!</definedName>
    <definedName name="PSWMergedSavingCell_0_156" hidden="1">#REF!</definedName>
    <definedName name="PSWMergedSavingCell_0_157" hidden="1">#REF!</definedName>
    <definedName name="PSWMergedSavingCell_0_158" hidden="1">#REF!</definedName>
    <definedName name="PSWMergedSavingCell_0_159" hidden="1">#REF!</definedName>
    <definedName name="PSWMergedSavingCell_0_16" hidden="1">#REF!</definedName>
    <definedName name="PSWMergedSavingCell_0_160" hidden="1">#REF!</definedName>
    <definedName name="PSWMergedSavingCell_0_161" hidden="1">#REF!</definedName>
    <definedName name="PSWMergedSavingCell_0_162" hidden="1">#REF!</definedName>
    <definedName name="PSWMergedSavingCell_0_163" hidden="1">#REF!</definedName>
    <definedName name="PSWMergedSavingCell_0_164" hidden="1">#REF!</definedName>
    <definedName name="PSWMergedSavingCell_0_165" hidden="1">#REF!</definedName>
    <definedName name="PSWMergedSavingCell_0_166" hidden="1">#REF!</definedName>
    <definedName name="PSWMergedSavingCell_0_167" hidden="1">#REF!</definedName>
    <definedName name="PSWMergedSavingCell_0_168" hidden="1">#REF!</definedName>
    <definedName name="PSWMergedSavingCell_0_169" hidden="1">#REF!</definedName>
    <definedName name="PSWMergedSavingCell_0_17" hidden="1">#REF!</definedName>
    <definedName name="PSWMergedSavingCell_0_170" hidden="1">#REF!</definedName>
    <definedName name="PSWMergedSavingCell_0_171" hidden="1">#REF!</definedName>
    <definedName name="PSWMergedSavingCell_0_172" hidden="1">#REF!</definedName>
    <definedName name="PSWMergedSavingCell_0_173" hidden="1">#REF!</definedName>
    <definedName name="PSWMergedSavingCell_0_174" hidden="1">#REF!</definedName>
    <definedName name="PSWMergedSavingCell_0_175" hidden="1">#REF!</definedName>
    <definedName name="PSWMergedSavingCell_0_176" hidden="1">#REF!</definedName>
    <definedName name="PSWMergedSavingCell_0_177" hidden="1">#REF!</definedName>
    <definedName name="PSWMergedSavingCell_0_178" hidden="1">#REF!</definedName>
    <definedName name="PSWMergedSavingCell_0_179" hidden="1">#REF!</definedName>
    <definedName name="PSWMergedSavingCell_0_18" hidden="1">#REF!</definedName>
    <definedName name="PSWMergedSavingCell_0_180" hidden="1">#REF!</definedName>
    <definedName name="PSWMergedSavingCell_0_181" hidden="1">#REF!</definedName>
    <definedName name="PSWMergedSavingCell_0_182" hidden="1">#REF!</definedName>
    <definedName name="PSWMergedSavingCell_0_183" hidden="1">#REF!</definedName>
    <definedName name="PSWMergedSavingCell_0_184" hidden="1">#REF!</definedName>
    <definedName name="PSWMergedSavingCell_0_185" hidden="1">#REF!</definedName>
    <definedName name="PSWMergedSavingCell_0_186" hidden="1">#REF!</definedName>
    <definedName name="PSWMergedSavingCell_0_187" hidden="1">#REF!</definedName>
    <definedName name="PSWMergedSavingCell_0_188" hidden="1">#REF!</definedName>
    <definedName name="PSWMergedSavingCell_0_189" hidden="1">#REF!</definedName>
    <definedName name="PSWMergedSavingCell_0_19" hidden="1">#REF!</definedName>
    <definedName name="PSWMergedSavingCell_0_190" hidden="1">#REF!</definedName>
    <definedName name="PSWMergedSavingCell_0_191" hidden="1">#REF!</definedName>
    <definedName name="PSWMergedSavingCell_0_192" hidden="1">#REF!</definedName>
    <definedName name="PSWMergedSavingCell_0_193" hidden="1">#REF!</definedName>
    <definedName name="PSWMergedSavingCell_0_194" hidden="1">#REF!</definedName>
    <definedName name="PSWMergedSavingCell_0_195" hidden="1">#REF!</definedName>
    <definedName name="PSWMergedSavingCell_0_196" hidden="1">#REF!</definedName>
    <definedName name="PSWMergedSavingCell_0_197" hidden="1">#REF!</definedName>
    <definedName name="PSWMergedSavingCell_0_198" hidden="1">#REF!</definedName>
    <definedName name="PSWMergedSavingCell_0_199" hidden="1">#REF!</definedName>
    <definedName name="PSWMergedSavingCell_0_2" hidden="1">#REF!</definedName>
    <definedName name="PSWMergedSavingCell_0_20" hidden="1">#REF!</definedName>
    <definedName name="PSWMergedSavingCell_0_200" hidden="1">#REF!</definedName>
    <definedName name="PSWMergedSavingCell_0_201" hidden="1">#REF!</definedName>
    <definedName name="PSWMergedSavingCell_0_202" hidden="1">#REF!</definedName>
    <definedName name="PSWMergedSavingCell_0_203" hidden="1">#REF!</definedName>
    <definedName name="PSWMergedSavingCell_0_204" hidden="1">#REF!</definedName>
    <definedName name="PSWMergedSavingCell_0_205" hidden="1">#REF!</definedName>
    <definedName name="PSWMergedSavingCell_0_206" hidden="1">#REF!</definedName>
    <definedName name="PSWMergedSavingCell_0_207" hidden="1">#REF!</definedName>
    <definedName name="PSWMergedSavingCell_0_208" hidden="1">#REF!</definedName>
    <definedName name="PSWMergedSavingCell_0_209" hidden="1">#REF!</definedName>
    <definedName name="PSWMergedSavingCell_0_21" hidden="1">#REF!</definedName>
    <definedName name="PSWMergedSavingCell_0_210" hidden="1">#REF!</definedName>
    <definedName name="PSWMergedSavingCell_0_211" hidden="1">#REF!</definedName>
    <definedName name="PSWMergedSavingCell_0_212" hidden="1">#REF!</definedName>
    <definedName name="PSWMergedSavingCell_0_213" hidden="1">#REF!</definedName>
    <definedName name="PSWMergedSavingCell_0_214" hidden="1">#REF!</definedName>
    <definedName name="PSWMergedSavingCell_0_215" hidden="1">#REF!</definedName>
    <definedName name="PSWMergedSavingCell_0_216" hidden="1">#REF!</definedName>
    <definedName name="PSWMergedSavingCell_0_217" hidden="1">#REF!</definedName>
    <definedName name="PSWMergedSavingCell_0_218" hidden="1">#REF!</definedName>
    <definedName name="PSWMergedSavingCell_0_219" hidden="1">#REF!</definedName>
    <definedName name="PSWMergedSavingCell_0_22" hidden="1">#REF!</definedName>
    <definedName name="PSWMergedSavingCell_0_220" hidden="1">#REF!</definedName>
    <definedName name="PSWMergedSavingCell_0_221" hidden="1">#REF!</definedName>
    <definedName name="PSWMergedSavingCell_0_222" hidden="1">#REF!</definedName>
    <definedName name="PSWMergedSavingCell_0_223" hidden="1">#REF!</definedName>
    <definedName name="PSWMergedSavingCell_0_224" hidden="1">#REF!</definedName>
    <definedName name="PSWMergedSavingCell_0_225" hidden="1">#REF!</definedName>
    <definedName name="PSWMergedSavingCell_0_226" hidden="1">#REF!</definedName>
    <definedName name="PSWMergedSavingCell_0_227" hidden="1">#REF!</definedName>
    <definedName name="PSWMergedSavingCell_0_228" hidden="1">#REF!</definedName>
    <definedName name="PSWMergedSavingCell_0_229" hidden="1">#REF!</definedName>
    <definedName name="PSWMergedSavingCell_0_23" hidden="1">#REF!</definedName>
    <definedName name="PSWMergedSavingCell_0_230" hidden="1">#REF!</definedName>
    <definedName name="PSWMergedSavingCell_0_231" hidden="1">#REF!</definedName>
    <definedName name="PSWMergedSavingCell_0_232" hidden="1">#REF!</definedName>
    <definedName name="PSWMergedSavingCell_0_233" hidden="1">#REF!</definedName>
    <definedName name="PSWMergedSavingCell_0_234" hidden="1">#REF!</definedName>
    <definedName name="PSWMergedSavingCell_0_235" hidden="1">#REF!</definedName>
    <definedName name="PSWMergedSavingCell_0_236" hidden="1">#REF!</definedName>
    <definedName name="PSWMergedSavingCell_0_237" hidden="1">#REF!</definedName>
    <definedName name="PSWMergedSavingCell_0_238" hidden="1">#REF!</definedName>
    <definedName name="PSWMergedSavingCell_0_239" hidden="1">#REF!</definedName>
    <definedName name="PSWMergedSavingCell_0_24" hidden="1">#REF!</definedName>
    <definedName name="PSWMergedSavingCell_0_240" hidden="1">#REF!</definedName>
    <definedName name="PSWMergedSavingCell_0_241" hidden="1">#REF!</definedName>
    <definedName name="PSWMergedSavingCell_0_242" hidden="1">#REF!</definedName>
    <definedName name="PSWMergedSavingCell_0_243" hidden="1">#REF!</definedName>
    <definedName name="PSWMergedSavingCell_0_244" hidden="1">#REF!</definedName>
    <definedName name="PSWMergedSavingCell_0_245" hidden="1">#REF!</definedName>
    <definedName name="PSWMergedSavingCell_0_246" hidden="1">#REF!</definedName>
    <definedName name="PSWMergedSavingCell_0_247" hidden="1">#REF!</definedName>
    <definedName name="PSWMergedSavingCell_0_248" hidden="1">#REF!</definedName>
    <definedName name="PSWMergedSavingCell_0_249" hidden="1">#REF!</definedName>
    <definedName name="PSWMergedSavingCell_0_25" hidden="1">#REF!</definedName>
    <definedName name="PSWMergedSavingCell_0_250" hidden="1">#REF!</definedName>
    <definedName name="PSWMergedSavingCell_0_251" hidden="1">#REF!</definedName>
    <definedName name="PSWMergedSavingCell_0_252" hidden="1">#REF!</definedName>
    <definedName name="PSWMergedSavingCell_0_253" hidden="1">#REF!</definedName>
    <definedName name="PSWMergedSavingCell_0_254" hidden="1">#REF!</definedName>
    <definedName name="PSWMergedSavingCell_0_255" hidden="1">#REF!</definedName>
    <definedName name="PSWMergedSavingCell_0_256" hidden="1">#REF!</definedName>
    <definedName name="PSWMergedSavingCell_0_257" hidden="1">#REF!</definedName>
    <definedName name="PSWMergedSavingCell_0_258" hidden="1">#REF!</definedName>
    <definedName name="PSWMergedSavingCell_0_259" hidden="1">#REF!</definedName>
    <definedName name="PSWMergedSavingCell_0_26" hidden="1">#REF!</definedName>
    <definedName name="PSWMergedSavingCell_0_260" hidden="1">#REF!</definedName>
    <definedName name="PSWMergedSavingCell_0_261" hidden="1">#REF!</definedName>
    <definedName name="PSWMergedSavingCell_0_262" hidden="1">#REF!</definedName>
    <definedName name="PSWMergedSavingCell_0_263" hidden="1">#REF!</definedName>
    <definedName name="PSWMergedSavingCell_0_264" hidden="1">#REF!</definedName>
    <definedName name="PSWMergedSavingCell_0_265" hidden="1">#REF!</definedName>
    <definedName name="PSWMergedSavingCell_0_266" hidden="1">#REF!</definedName>
    <definedName name="PSWMergedSavingCell_0_267" hidden="1">#REF!</definedName>
    <definedName name="PSWMergedSavingCell_0_268" hidden="1">#REF!</definedName>
    <definedName name="PSWMergedSavingCell_0_269" hidden="1">#REF!</definedName>
    <definedName name="PSWMergedSavingCell_0_27" hidden="1">#REF!</definedName>
    <definedName name="PSWMergedSavingCell_0_270" hidden="1">#REF!</definedName>
    <definedName name="PSWMergedSavingCell_0_271" hidden="1">#REF!</definedName>
    <definedName name="PSWMergedSavingCell_0_272" hidden="1">#REF!</definedName>
    <definedName name="PSWMergedSavingCell_0_273" hidden="1">#REF!</definedName>
    <definedName name="PSWMergedSavingCell_0_274" hidden="1">#REF!</definedName>
    <definedName name="PSWMergedSavingCell_0_275" hidden="1">#REF!</definedName>
    <definedName name="PSWMergedSavingCell_0_276" hidden="1">#REF!</definedName>
    <definedName name="PSWMergedSavingCell_0_277" hidden="1">#REF!</definedName>
    <definedName name="PSWMergedSavingCell_0_278" hidden="1">#REF!</definedName>
    <definedName name="PSWMergedSavingCell_0_279" hidden="1">#REF!</definedName>
    <definedName name="PSWMergedSavingCell_0_28" hidden="1">#REF!</definedName>
    <definedName name="PSWMergedSavingCell_0_280" hidden="1">#REF!</definedName>
    <definedName name="PSWMergedSavingCell_0_281" hidden="1">#REF!</definedName>
    <definedName name="PSWMergedSavingCell_0_282" hidden="1">#REF!</definedName>
    <definedName name="PSWMergedSavingCell_0_283" hidden="1">#REF!</definedName>
    <definedName name="PSWMergedSavingCell_0_284" hidden="1">#REF!</definedName>
    <definedName name="PSWMergedSavingCell_0_285" hidden="1">#REF!</definedName>
    <definedName name="PSWMergedSavingCell_0_286" hidden="1">#REF!</definedName>
    <definedName name="PSWMergedSavingCell_0_287" hidden="1">#REF!</definedName>
    <definedName name="PSWMergedSavingCell_0_288" hidden="1">#REF!</definedName>
    <definedName name="PSWMergedSavingCell_0_289" hidden="1">#REF!</definedName>
    <definedName name="PSWMergedSavingCell_0_29" hidden="1">#REF!</definedName>
    <definedName name="PSWMergedSavingCell_0_290" hidden="1">#REF!</definedName>
    <definedName name="PSWMergedSavingCell_0_291" hidden="1">#REF!</definedName>
    <definedName name="PSWMergedSavingCell_0_292" hidden="1">#REF!</definedName>
    <definedName name="PSWMergedSavingCell_0_293" hidden="1">#REF!</definedName>
    <definedName name="PSWMergedSavingCell_0_294" hidden="1">#REF!</definedName>
    <definedName name="PSWMergedSavingCell_0_295" hidden="1">#REF!</definedName>
    <definedName name="PSWMergedSavingCell_0_296" hidden="1">#REF!</definedName>
    <definedName name="PSWMergedSavingCell_0_297" hidden="1">#REF!</definedName>
    <definedName name="PSWMergedSavingCell_0_298" hidden="1">#REF!</definedName>
    <definedName name="PSWMergedSavingCell_0_299" hidden="1">#REF!</definedName>
    <definedName name="PSWMergedSavingCell_0_3" hidden="1">#REF!</definedName>
    <definedName name="PSWMergedSavingCell_0_30" hidden="1">#REF!</definedName>
    <definedName name="PSWMergedSavingCell_0_300" hidden="1">#REF!</definedName>
    <definedName name="PSWMergedSavingCell_0_301" hidden="1">#REF!</definedName>
    <definedName name="PSWMergedSavingCell_0_302" hidden="1">#REF!</definedName>
    <definedName name="PSWMergedSavingCell_0_303" hidden="1">#REF!</definedName>
    <definedName name="PSWMergedSavingCell_0_304" hidden="1">#REF!</definedName>
    <definedName name="PSWMergedSavingCell_0_305" hidden="1">#REF!</definedName>
    <definedName name="PSWMergedSavingCell_0_306" hidden="1">#REF!</definedName>
    <definedName name="PSWMergedSavingCell_0_307" hidden="1">#REF!</definedName>
    <definedName name="PSWMergedSavingCell_0_308" hidden="1">#REF!</definedName>
    <definedName name="PSWMergedSavingCell_0_309" hidden="1">#REF!</definedName>
    <definedName name="PSWMergedSavingCell_0_31" hidden="1">#REF!</definedName>
    <definedName name="PSWMergedSavingCell_0_310" hidden="1">#REF!</definedName>
    <definedName name="PSWMergedSavingCell_0_311" hidden="1">#REF!</definedName>
    <definedName name="PSWMergedSavingCell_0_312" hidden="1">#REF!</definedName>
    <definedName name="PSWMergedSavingCell_0_313" hidden="1">#REF!</definedName>
    <definedName name="PSWMergedSavingCell_0_314" hidden="1">#REF!</definedName>
    <definedName name="PSWMergedSavingCell_0_315" hidden="1">#REF!</definedName>
    <definedName name="PSWMergedSavingCell_0_316" hidden="1">#REF!</definedName>
    <definedName name="PSWMergedSavingCell_0_317" hidden="1">#REF!</definedName>
    <definedName name="PSWMergedSavingCell_0_318" hidden="1">#REF!</definedName>
    <definedName name="PSWMergedSavingCell_0_319" hidden="1">#REF!</definedName>
    <definedName name="PSWMergedSavingCell_0_32" hidden="1">#REF!</definedName>
    <definedName name="PSWMergedSavingCell_0_320" hidden="1">#REF!</definedName>
    <definedName name="PSWMergedSavingCell_0_321" hidden="1">#REF!</definedName>
    <definedName name="PSWMergedSavingCell_0_322" hidden="1">#REF!</definedName>
    <definedName name="PSWMergedSavingCell_0_323" hidden="1">#REF!</definedName>
    <definedName name="PSWMergedSavingCell_0_324" hidden="1">#REF!</definedName>
    <definedName name="PSWMergedSavingCell_0_325" hidden="1">#REF!</definedName>
    <definedName name="PSWMergedSavingCell_0_326" hidden="1">#REF!</definedName>
    <definedName name="PSWMergedSavingCell_0_327" hidden="1">#REF!</definedName>
    <definedName name="PSWMergedSavingCell_0_328" hidden="1">#REF!</definedName>
    <definedName name="PSWMergedSavingCell_0_329" hidden="1">#REF!</definedName>
    <definedName name="PSWMergedSavingCell_0_33" hidden="1">#REF!</definedName>
    <definedName name="PSWMergedSavingCell_0_330" hidden="1">#REF!</definedName>
    <definedName name="PSWMergedSavingCell_0_331" hidden="1">#REF!</definedName>
    <definedName name="PSWMergedSavingCell_0_332" hidden="1">#REF!</definedName>
    <definedName name="PSWMergedSavingCell_0_333" hidden="1">#REF!</definedName>
    <definedName name="PSWMergedSavingCell_0_334" hidden="1">#REF!</definedName>
    <definedName name="PSWMergedSavingCell_0_335" hidden="1">#REF!</definedName>
    <definedName name="PSWMergedSavingCell_0_336" hidden="1">#REF!</definedName>
    <definedName name="PSWMergedSavingCell_0_337" hidden="1">#REF!</definedName>
    <definedName name="PSWMergedSavingCell_0_338" hidden="1">#REF!</definedName>
    <definedName name="PSWMergedSavingCell_0_339" hidden="1">#REF!</definedName>
    <definedName name="PSWMergedSavingCell_0_34" hidden="1">#REF!</definedName>
    <definedName name="PSWMergedSavingCell_0_340" hidden="1">#REF!</definedName>
    <definedName name="PSWMergedSavingCell_0_341" hidden="1">#REF!</definedName>
    <definedName name="PSWMergedSavingCell_0_342" hidden="1">#REF!</definedName>
    <definedName name="PSWMergedSavingCell_0_343" hidden="1">#REF!</definedName>
    <definedName name="PSWMergedSavingCell_0_344" hidden="1">#REF!</definedName>
    <definedName name="PSWMergedSavingCell_0_345" hidden="1">#REF!</definedName>
    <definedName name="PSWMergedSavingCell_0_346" hidden="1">#REF!</definedName>
    <definedName name="PSWMergedSavingCell_0_347" hidden="1">#REF!</definedName>
    <definedName name="PSWMergedSavingCell_0_348" hidden="1">#REF!</definedName>
    <definedName name="PSWMergedSavingCell_0_349" hidden="1">#REF!</definedName>
    <definedName name="PSWMergedSavingCell_0_35" hidden="1">#REF!</definedName>
    <definedName name="PSWMergedSavingCell_0_350" hidden="1">#REF!</definedName>
    <definedName name="PSWMergedSavingCell_0_351" hidden="1">#REF!</definedName>
    <definedName name="PSWMergedSavingCell_0_352" hidden="1">#REF!</definedName>
    <definedName name="PSWMergedSavingCell_0_353" hidden="1">#REF!</definedName>
    <definedName name="PSWMergedSavingCell_0_354" hidden="1">#REF!</definedName>
    <definedName name="PSWMergedSavingCell_0_355" hidden="1">#REF!</definedName>
    <definedName name="PSWMergedSavingCell_0_356" hidden="1">#REF!</definedName>
    <definedName name="PSWMergedSavingCell_0_357" hidden="1">#REF!</definedName>
    <definedName name="PSWMergedSavingCell_0_358" hidden="1">#REF!</definedName>
    <definedName name="PSWMergedSavingCell_0_359" hidden="1">#REF!</definedName>
    <definedName name="PSWMergedSavingCell_0_36" hidden="1">#REF!</definedName>
    <definedName name="PSWMergedSavingCell_0_360" hidden="1">#REF!</definedName>
    <definedName name="PSWMergedSavingCell_0_361" hidden="1">#REF!</definedName>
    <definedName name="PSWMergedSavingCell_0_362" hidden="1">#REF!</definedName>
    <definedName name="PSWMergedSavingCell_0_363" hidden="1">#REF!</definedName>
    <definedName name="PSWMergedSavingCell_0_364" hidden="1">#REF!</definedName>
    <definedName name="PSWMergedSavingCell_0_365" hidden="1">#REF!</definedName>
    <definedName name="PSWMergedSavingCell_0_366" hidden="1">#REF!</definedName>
    <definedName name="PSWMergedSavingCell_0_367" hidden="1">#REF!</definedName>
    <definedName name="PSWMergedSavingCell_0_368" hidden="1">#REF!</definedName>
    <definedName name="PSWMergedSavingCell_0_369" hidden="1">#REF!</definedName>
    <definedName name="PSWMergedSavingCell_0_37" hidden="1">#REF!</definedName>
    <definedName name="PSWMergedSavingCell_0_370" hidden="1">#REF!</definedName>
    <definedName name="PSWMergedSavingCell_0_371" hidden="1">#REF!</definedName>
    <definedName name="PSWMergedSavingCell_0_372" hidden="1">#REF!</definedName>
    <definedName name="PSWMergedSavingCell_0_373" hidden="1">#REF!</definedName>
    <definedName name="PSWMergedSavingCell_0_374" hidden="1">#REF!</definedName>
    <definedName name="PSWMergedSavingCell_0_375" hidden="1">#REF!</definedName>
    <definedName name="PSWMergedSavingCell_0_376" hidden="1">#REF!</definedName>
    <definedName name="PSWMergedSavingCell_0_377" hidden="1">#REF!</definedName>
    <definedName name="PSWMergedSavingCell_0_378" hidden="1">#REF!</definedName>
    <definedName name="PSWMergedSavingCell_0_379" hidden="1">#REF!</definedName>
    <definedName name="PSWMergedSavingCell_0_38" hidden="1">#REF!</definedName>
    <definedName name="PSWMergedSavingCell_0_380" hidden="1">#REF!</definedName>
    <definedName name="PSWMergedSavingCell_0_381" hidden="1">#REF!</definedName>
    <definedName name="PSWMergedSavingCell_0_382" hidden="1">#REF!</definedName>
    <definedName name="PSWMergedSavingCell_0_383" hidden="1">#REF!</definedName>
    <definedName name="PSWMergedSavingCell_0_384" hidden="1">#REF!</definedName>
    <definedName name="PSWMergedSavingCell_0_385" hidden="1">#REF!</definedName>
    <definedName name="PSWMergedSavingCell_0_386" hidden="1">#REF!</definedName>
    <definedName name="PSWMergedSavingCell_0_387" hidden="1">#REF!</definedName>
    <definedName name="PSWMergedSavingCell_0_388" hidden="1">#REF!</definedName>
    <definedName name="PSWMergedSavingCell_0_389" hidden="1">#REF!</definedName>
    <definedName name="PSWMergedSavingCell_0_39" hidden="1">#REF!</definedName>
    <definedName name="PSWMergedSavingCell_0_390" hidden="1">#REF!</definedName>
    <definedName name="PSWMergedSavingCell_0_391" hidden="1">#REF!</definedName>
    <definedName name="PSWMergedSavingCell_0_392" hidden="1">#REF!</definedName>
    <definedName name="PSWMergedSavingCell_0_393" hidden="1">#REF!</definedName>
    <definedName name="PSWMergedSavingCell_0_394" hidden="1">#REF!</definedName>
    <definedName name="PSWMergedSavingCell_0_395" hidden="1">#REF!</definedName>
    <definedName name="PSWMergedSavingCell_0_396" hidden="1">#REF!</definedName>
    <definedName name="PSWMergedSavingCell_0_397" hidden="1">#REF!</definedName>
    <definedName name="PSWMergedSavingCell_0_398" hidden="1">#REF!</definedName>
    <definedName name="PSWMergedSavingCell_0_399" hidden="1">#REF!</definedName>
    <definedName name="PSWMergedSavingCell_0_4" hidden="1">#REF!</definedName>
    <definedName name="PSWMergedSavingCell_0_40" hidden="1">#REF!</definedName>
    <definedName name="PSWMergedSavingCell_0_400" hidden="1">#REF!</definedName>
    <definedName name="PSWMergedSavingCell_0_401" hidden="1">#REF!</definedName>
    <definedName name="PSWMergedSavingCell_0_402" hidden="1">#REF!</definedName>
    <definedName name="PSWMergedSavingCell_0_403" hidden="1">#REF!</definedName>
    <definedName name="PSWMergedSavingCell_0_404" hidden="1">#REF!</definedName>
    <definedName name="PSWMergedSavingCell_0_405" hidden="1">#REF!</definedName>
    <definedName name="PSWMergedSavingCell_0_406" hidden="1">#REF!</definedName>
    <definedName name="PSWMergedSavingCell_0_407" hidden="1">#REF!</definedName>
    <definedName name="PSWMergedSavingCell_0_408" hidden="1">#REF!</definedName>
    <definedName name="PSWMergedSavingCell_0_409" hidden="1">#REF!</definedName>
    <definedName name="PSWMergedSavingCell_0_41" hidden="1">#REF!</definedName>
    <definedName name="PSWMergedSavingCell_0_410" hidden="1">#REF!</definedName>
    <definedName name="PSWMergedSavingCell_0_411" hidden="1">#REF!</definedName>
    <definedName name="PSWMergedSavingCell_0_412" hidden="1">#REF!</definedName>
    <definedName name="PSWMergedSavingCell_0_413" hidden="1">#REF!</definedName>
    <definedName name="PSWMergedSavingCell_0_414" hidden="1">#REF!</definedName>
    <definedName name="PSWMergedSavingCell_0_415" hidden="1">#REF!</definedName>
    <definedName name="PSWMergedSavingCell_0_416" hidden="1">#REF!</definedName>
    <definedName name="PSWMergedSavingCell_0_417" hidden="1">#REF!</definedName>
    <definedName name="PSWMergedSavingCell_0_418" hidden="1">#REF!</definedName>
    <definedName name="PSWMergedSavingCell_0_419" hidden="1">#REF!</definedName>
    <definedName name="PSWMergedSavingCell_0_42" hidden="1">#REF!</definedName>
    <definedName name="PSWMergedSavingCell_0_420" hidden="1">#REF!</definedName>
    <definedName name="PSWMergedSavingCell_0_421" hidden="1">#REF!</definedName>
    <definedName name="PSWMergedSavingCell_0_422" hidden="1">#REF!</definedName>
    <definedName name="PSWMergedSavingCell_0_423" hidden="1">#REF!</definedName>
    <definedName name="PSWMergedSavingCell_0_424" hidden="1">#REF!</definedName>
    <definedName name="PSWMergedSavingCell_0_425" hidden="1">#REF!</definedName>
    <definedName name="PSWMergedSavingCell_0_426" hidden="1">#REF!</definedName>
    <definedName name="PSWMergedSavingCell_0_427" hidden="1">#REF!</definedName>
    <definedName name="PSWMergedSavingCell_0_428" hidden="1">#REF!</definedName>
    <definedName name="PSWMergedSavingCell_0_429" hidden="1">#REF!</definedName>
    <definedName name="PSWMergedSavingCell_0_43" hidden="1">#REF!</definedName>
    <definedName name="PSWMergedSavingCell_0_430" hidden="1">#REF!</definedName>
    <definedName name="PSWMergedSavingCell_0_431" hidden="1">#REF!</definedName>
    <definedName name="PSWMergedSavingCell_0_432" hidden="1">#REF!</definedName>
    <definedName name="PSWMergedSavingCell_0_433" hidden="1">#REF!</definedName>
    <definedName name="PSWMergedSavingCell_0_434" hidden="1">#REF!</definedName>
    <definedName name="PSWMergedSavingCell_0_435" hidden="1">#REF!</definedName>
    <definedName name="PSWMergedSavingCell_0_436" hidden="1">#REF!</definedName>
    <definedName name="PSWMergedSavingCell_0_437" hidden="1">#REF!</definedName>
    <definedName name="PSWMergedSavingCell_0_438" hidden="1">#REF!</definedName>
    <definedName name="PSWMergedSavingCell_0_439" hidden="1">#REF!</definedName>
    <definedName name="PSWMergedSavingCell_0_44" hidden="1">#REF!</definedName>
    <definedName name="PSWMergedSavingCell_0_440" hidden="1">#REF!</definedName>
    <definedName name="PSWMergedSavingCell_0_441" hidden="1">#REF!</definedName>
    <definedName name="PSWMergedSavingCell_0_442" hidden="1">#REF!</definedName>
    <definedName name="PSWMergedSavingCell_0_443" hidden="1">#REF!</definedName>
    <definedName name="PSWMergedSavingCell_0_444" hidden="1">#REF!</definedName>
    <definedName name="PSWMergedSavingCell_0_445" hidden="1">#REF!</definedName>
    <definedName name="PSWMergedSavingCell_0_446" hidden="1">#REF!</definedName>
    <definedName name="PSWMergedSavingCell_0_447" hidden="1">#REF!</definedName>
    <definedName name="PSWMergedSavingCell_0_448" hidden="1">#REF!</definedName>
    <definedName name="PSWMergedSavingCell_0_449" hidden="1">#REF!</definedName>
    <definedName name="PSWMergedSavingCell_0_45" hidden="1">#REF!</definedName>
    <definedName name="PSWMergedSavingCell_0_450" hidden="1">#REF!</definedName>
    <definedName name="PSWMergedSavingCell_0_451" hidden="1">#REF!</definedName>
    <definedName name="PSWMergedSavingCell_0_452" hidden="1">#REF!</definedName>
    <definedName name="PSWMergedSavingCell_0_453" hidden="1">#REF!</definedName>
    <definedName name="PSWMergedSavingCell_0_454" hidden="1">#REF!</definedName>
    <definedName name="PSWMergedSavingCell_0_455" hidden="1">#REF!</definedName>
    <definedName name="PSWMergedSavingCell_0_456" hidden="1">#REF!</definedName>
    <definedName name="PSWMergedSavingCell_0_457" hidden="1">#REF!</definedName>
    <definedName name="PSWMergedSavingCell_0_458" hidden="1">#REF!</definedName>
    <definedName name="PSWMergedSavingCell_0_459" hidden="1">#REF!</definedName>
    <definedName name="PSWMergedSavingCell_0_46" hidden="1">#REF!</definedName>
    <definedName name="PSWMergedSavingCell_0_460" hidden="1">#REF!</definedName>
    <definedName name="PSWMergedSavingCell_0_461" hidden="1">#REF!</definedName>
    <definedName name="PSWMergedSavingCell_0_462" hidden="1">#REF!</definedName>
    <definedName name="PSWMergedSavingCell_0_463" hidden="1">#REF!</definedName>
    <definedName name="PSWMergedSavingCell_0_464" hidden="1">#REF!</definedName>
    <definedName name="PSWMergedSavingCell_0_465" hidden="1">#REF!</definedName>
    <definedName name="PSWMergedSavingCell_0_466" hidden="1">#REF!</definedName>
    <definedName name="PSWMergedSavingCell_0_467" hidden="1">#REF!</definedName>
    <definedName name="PSWMergedSavingCell_0_468" hidden="1">#REF!</definedName>
    <definedName name="PSWMergedSavingCell_0_469" hidden="1">#REF!</definedName>
    <definedName name="PSWMergedSavingCell_0_47" hidden="1">#REF!</definedName>
    <definedName name="PSWMergedSavingCell_0_470" hidden="1">#REF!</definedName>
    <definedName name="PSWMergedSavingCell_0_471" hidden="1">#REF!</definedName>
    <definedName name="PSWMergedSavingCell_0_472" hidden="1">#REF!</definedName>
    <definedName name="PSWMergedSavingCell_0_473" hidden="1">#REF!</definedName>
    <definedName name="PSWMergedSavingCell_0_474" hidden="1">#REF!</definedName>
    <definedName name="PSWMergedSavingCell_0_475" hidden="1">#REF!</definedName>
    <definedName name="PSWMergedSavingCell_0_476" hidden="1">#REF!</definedName>
    <definedName name="PSWMergedSavingCell_0_477" hidden="1">#REF!</definedName>
    <definedName name="PSWMergedSavingCell_0_478" hidden="1">#REF!</definedName>
    <definedName name="PSWMergedSavingCell_0_479" hidden="1">#REF!</definedName>
    <definedName name="PSWMergedSavingCell_0_48" hidden="1">#REF!</definedName>
    <definedName name="PSWMergedSavingCell_0_480" hidden="1">#REF!</definedName>
    <definedName name="PSWMergedSavingCell_0_481" hidden="1">#REF!</definedName>
    <definedName name="PSWMergedSavingCell_0_482" hidden="1">#REF!</definedName>
    <definedName name="PSWMergedSavingCell_0_483" hidden="1">#REF!</definedName>
    <definedName name="PSWMergedSavingCell_0_484" hidden="1">#REF!</definedName>
    <definedName name="PSWMergedSavingCell_0_485" hidden="1">#REF!</definedName>
    <definedName name="PSWMergedSavingCell_0_486" hidden="1">#REF!</definedName>
    <definedName name="PSWMergedSavingCell_0_487" hidden="1">#REF!</definedName>
    <definedName name="PSWMergedSavingCell_0_488" hidden="1">#REF!</definedName>
    <definedName name="PSWMergedSavingCell_0_489" hidden="1">#REF!</definedName>
    <definedName name="PSWMergedSavingCell_0_49" hidden="1">#REF!</definedName>
    <definedName name="PSWMergedSavingCell_0_490" hidden="1">#REF!</definedName>
    <definedName name="PSWMergedSavingCell_0_491" hidden="1">#REF!</definedName>
    <definedName name="PSWMergedSavingCell_0_492" hidden="1">#REF!</definedName>
    <definedName name="PSWMergedSavingCell_0_493" hidden="1">#REF!</definedName>
    <definedName name="PSWMergedSavingCell_0_494" hidden="1">#REF!</definedName>
    <definedName name="PSWMergedSavingCell_0_495" hidden="1">#REF!</definedName>
    <definedName name="PSWMergedSavingCell_0_496" hidden="1">#REF!</definedName>
    <definedName name="PSWMergedSavingCell_0_497" hidden="1">#REF!</definedName>
    <definedName name="PSWMergedSavingCell_0_498" hidden="1">#REF!</definedName>
    <definedName name="PSWMergedSavingCell_0_499" hidden="1">#REF!</definedName>
    <definedName name="PSWMergedSavingCell_0_5" hidden="1">#REF!</definedName>
    <definedName name="PSWMergedSavingCell_0_50" hidden="1">#REF!</definedName>
    <definedName name="PSWMergedSavingCell_0_500" hidden="1">#REF!</definedName>
    <definedName name="PSWMergedSavingCell_0_501" hidden="1">#REF!</definedName>
    <definedName name="PSWMergedSavingCell_0_502" hidden="1">#REF!</definedName>
    <definedName name="PSWMergedSavingCell_0_503" hidden="1">#REF!</definedName>
    <definedName name="PSWMergedSavingCell_0_504" hidden="1">#REF!</definedName>
    <definedName name="PSWMergedSavingCell_0_505" hidden="1">#REF!</definedName>
    <definedName name="PSWMergedSavingCell_0_506" hidden="1">#REF!</definedName>
    <definedName name="PSWMergedSavingCell_0_507" hidden="1">#REF!</definedName>
    <definedName name="PSWMergedSavingCell_0_508" hidden="1">#REF!</definedName>
    <definedName name="PSWMergedSavingCell_0_509" hidden="1">#REF!</definedName>
    <definedName name="PSWMergedSavingCell_0_51" hidden="1">#REF!</definedName>
    <definedName name="PSWMergedSavingCell_0_510" hidden="1">#REF!</definedName>
    <definedName name="PSWMergedSavingCell_0_511" hidden="1">#REF!</definedName>
    <definedName name="PSWMergedSavingCell_0_512" hidden="1">#REF!</definedName>
    <definedName name="PSWMergedSavingCell_0_513" hidden="1">#REF!</definedName>
    <definedName name="PSWMergedSavingCell_0_514" hidden="1">#REF!</definedName>
    <definedName name="PSWMergedSavingCell_0_515" hidden="1">#REF!</definedName>
    <definedName name="PSWMergedSavingCell_0_516" hidden="1">#REF!</definedName>
    <definedName name="PSWMergedSavingCell_0_517" hidden="1">#REF!</definedName>
    <definedName name="PSWMergedSavingCell_0_518" hidden="1">#REF!</definedName>
    <definedName name="PSWMergedSavingCell_0_519" hidden="1">#REF!</definedName>
    <definedName name="PSWMergedSavingCell_0_52" hidden="1">#REF!</definedName>
    <definedName name="PSWMergedSavingCell_0_520" hidden="1">#REF!</definedName>
    <definedName name="PSWMergedSavingCell_0_521" hidden="1">#REF!</definedName>
    <definedName name="PSWMergedSavingCell_0_522" hidden="1">#REF!</definedName>
    <definedName name="PSWMergedSavingCell_0_523" hidden="1">#REF!</definedName>
    <definedName name="PSWMergedSavingCell_0_524" hidden="1">#REF!</definedName>
    <definedName name="PSWMergedSavingCell_0_525" hidden="1">#REF!</definedName>
    <definedName name="PSWMergedSavingCell_0_526" hidden="1">#REF!</definedName>
    <definedName name="PSWMergedSavingCell_0_527" hidden="1">#REF!</definedName>
    <definedName name="PSWMergedSavingCell_0_528" hidden="1">#REF!</definedName>
    <definedName name="PSWMergedSavingCell_0_529" hidden="1">#REF!</definedName>
    <definedName name="PSWMergedSavingCell_0_53" hidden="1">#REF!</definedName>
    <definedName name="PSWMergedSavingCell_0_530" hidden="1">#REF!</definedName>
    <definedName name="PSWMergedSavingCell_0_531" hidden="1">#REF!</definedName>
    <definedName name="PSWMergedSavingCell_0_532" hidden="1">#REF!</definedName>
    <definedName name="PSWMergedSavingCell_0_533" hidden="1">#REF!</definedName>
    <definedName name="PSWMergedSavingCell_0_534" hidden="1">#REF!</definedName>
    <definedName name="PSWMergedSavingCell_0_535" hidden="1">#REF!</definedName>
    <definedName name="PSWMergedSavingCell_0_536" hidden="1">#REF!</definedName>
    <definedName name="PSWMergedSavingCell_0_537" hidden="1">#REF!</definedName>
    <definedName name="PSWMergedSavingCell_0_538" hidden="1">#REF!</definedName>
    <definedName name="PSWMergedSavingCell_0_539" hidden="1">#REF!</definedName>
    <definedName name="PSWMergedSavingCell_0_54" hidden="1">#REF!</definedName>
    <definedName name="PSWMergedSavingCell_0_540" hidden="1">#REF!</definedName>
    <definedName name="PSWMergedSavingCell_0_541" hidden="1">#REF!</definedName>
    <definedName name="PSWMergedSavingCell_0_542" hidden="1">#REF!</definedName>
    <definedName name="PSWMergedSavingCell_0_543" hidden="1">#REF!</definedName>
    <definedName name="PSWMergedSavingCell_0_544" hidden="1">#REF!</definedName>
    <definedName name="PSWMergedSavingCell_0_545" hidden="1">#REF!</definedName>
    <definedName name="PSWMergedSavingCell_0_546" hidden="1">#REF!</definedName>
    <definedName name="PSWMergedSavingCell_0_547" hidden="1">#REF!</definedName>
    <definedName name="PSWMergedSavingCell_0_548" hidden="1">#REF!</definedName>
    <definedName name="PSWMergedSavingCell_0_549" hidden="1">#REF!</definedName>
    <definedName name="PSWMergedSavingCell_0_55" hidden="1">#REF!</definedName>
    <definedName name="PSWMergedSavingCell_0_550" hidden="1">#REF!</definedName>
    <definedName name="PSWMergedSavingCell_0_551" hidden="1">#REF!</definedName>
    <definedName name="PSWMergedSavingCell_0_552" hidden="1">#REF!</definedName>
    <definedName name="PSWMergedSavingCell_0_553" hidden="1">#REF!</definedName>
    <definedName name="PSWMergedSavingCell_0_554" hidden="1">#REF!</definedName>
    <definedName name="PSWMergedSavingCell_0_555" hidden="1">#REF!</definedName>
    <definedName name="PSWMergedSavingCell_0_556" hidden="1">#REF!</definedName>
    <definedName name="PSWMergedSavingCell_0_557" hidden="1">#REF!</definedName>
    <definedName name="PSWMergedSavingCell_0_558" hidden="1">#REF!</definedName>
    <definedName name="PSWMergedSavingCell_0_559" hidden="1">#REF!</definedName>
    <definedName name="PSWMergedSavingCell_0_56" hidden="1">#REF!</definedName>
    <definedName name="PSWMergedSavingCell_0_560" hidden="1">#REF!</definedName>
    <definedName name="PSWMergedSavingCell_0_561" hidden="1">#REF!</definedName>
    <definedName name="PSWMergedSavingCell_0_562" hidden="1">#REF!</definedName>
    <definedName name="PSWMergedSavingCell_0_563" hidden="1">#REF!</definedName>
    <definedName name="PSWMergedSavingCell_0_564" hidden="1">#REF!</definedName>
    <definedName name="PSWMergedSavingCell_0_565" hidden="1">#REF!</definedName>
    <definedName name="PSWMergedSavingCell_0_566" hidden="1">#REF!</definedName>
    <definedName name="PSWMergedSavingCell_0_567" hidden="1">#REF!</definedName>
    <definedName name="PSWMergedSavingCell_0_568" hidden="1">#REF!</definedName>
    <definedName name="PSWMergedSavingCell_0_569" hidden="1">#REF!</definedName>
    <definedName name="PSWMergedSavingCell_0_57" hidden="1">#REF!</definedName>
    <definedName name="PSWMergedSavingCell_0_570" hidden="1">#REF!</definedName>
    <definedName name="PSWMergedSavingCell_0_571" hidden="1">#REF!</definedName>
    <definedName name="PSWMergedSavingCell_0_572" hidden="1">#REF!</definedName>
    <definedName name="PSWMergedSavingCell_0_573" hidden="1">#REF!</definedName>
    <definedName name="PSWMergedSavingCell_0_574" hidden="1">#REF!</definedName>
    <definedName name="PSWMergedSavingCell_0_575" hidden="1">#REF!</definedName>
    <definedName name="PSWMergedSavingCell_0_576" hidden="1">#REF!</definedName>
    <definedName name="PSWMergedSavingCell_0_577" hidden="1">#REF!</definedName>
    <definedName name="PSWMergedSavingCell_0_578" hidden="1">#REF!</definedName>
    <definedName name="PSWMergedSavingCell_0_579" hidden="1">#REF!</definedName>
    <definedName name="PSWMergedSavingCell_0_58" hidden="1">#REF!</definedName>
    <definedName name="PSWMergedSavingCell_0_580" hidden="1">#REF!</definedName>
    <definedName name="PSWMergedSavingCell_0_581" hidden="1">#REF!</definedName>
    <definedName name="PSWMergedSavingCell_0_582" hidden="1">#REF!</definedName>
    <definedName name="PSWMergedSavingCell_0_583" hidden="1">#REF!</definedName>
    <definedName name="PSWMergedSavingCell_0_584" hidden="1">#REF!</definedName>
    <definedName name="PSWMergedSavingCell_0_59" hidden="1">#REF!</definedName>
    <definedName name="PSWMergedSavingCell_0_6" hidden="1">#REF!</definedName>
    <definedName name="PSWMergedSavingCell_0_60" hidden="1">#REF!</definedName>
    <definedName name="PSWMergedSavingCell_0_61" hidden="1">#REF!</definedName>
    <definedName name="PSWMergedSavingCell_0_62" hidden="1">#REF!</definedName>
    <definedName name="PSWMergedSavingCell_0_63" hidden="1">#REF!</definedName>
    <definedName name="PSWMergedSavingCell_0_64" hidden="1">#REF!</definedName>
    <definedName name="PSWMergedSavingCell_0_65" hidden="1">#REF!</definedName>
    <definedName name="PSWMergedSavingCell_0_66" hidden="1">#REF!</definedName>
    <definedName name="PSWMergedSavingCell_0_67" hidden="1">#REF!</definedName>
    <definedName name="PSWMergedSavingCell_0_68" hidden="1">#REF!</definedName>
    <definedName name="PSWMergedSavingCell_0_69" hidden="1">#REF!</definedName>
    <definedName name="PSWMergedSavingCell_0_7" hidden="1">#REF!</definedName>
    <definedName name="PSWMergedSavingCell_0_70" hidden="1">#REF!</definedName>
    <definedName name="PSWMergedSavingCell_0_71" hidden="1">#REF!</definedName>
    <definedName name="PSWMergedSavingCell_0_72" hidden="1">#REF!</definedName>
    <definedName name="PSWMergedSavingCell_0_73" hidden="1">#REF!</definedName>
    <definedName name="PSWMergedSavingCell_0_74" hidden="1">#REF!</definedName>
    <definedName name="PSWMergedSavingCell_0_75" hidden="1">#REF!</definedName>
    <definedName name="PSWMergedSavingCell_0_76" hidden="1">#REF!</definedName>
    <definedName name="PSWMergedSavingCell_0_77" hidden="1">#REF!</definedName>
    <definedName name="PSWMergedSavingCell_0_78" hidden="1">#REF!</definedName>
    <definedName name="PSWMergedSavingCell_0_79" hidden="1">#REF!</definedName>
    <definedName name="PSWMergedSavingCell_0_8" hidden="1">#REF!</definedName>
    <definedName name="PSWMergedSavingCell_0_80" hidden="1">#REF!</definedName>
    <definedName name="PSWMergedSavingCell_0_81" hidden="1">#REF!</definedName>
    <definedName name="PSWMergedSavingCell_0_82" hidden="1">#REF!</definedName>
    <definedName name="PSWMergedSavingCell_0_83" hidden="1">#REF!</definedName>
    <definedName name="PSWMergedSavingCell_0_84" hidden="1">#REF!</definedName>
    <definedName name="PSWMergedSavingCell_0_85" hidden="1">#REF!</definedName>
    <definedName name="PSWMergedSavingCell_0_86" hidden="1">#REF!</definedName>
    <definedName name="PSWMergedSavingCell_0_87" hidden="1">#REF!</definedName>
    <definedName name="PSWMergedSavingCell_0_88" hidden="1">#REF!</definedName>
    <definedName name="PSWMergedSavingCell_0_89" hidden="1">#REF!</definedName>
    <definedName name="PSWMergedSavingCell_0_9" hidden="1">#REF!</definedName>
    <definedName name="PSWMergedSavingCell_0_90" hidden="1">#REF!</definedName>
    <definedName name="PSWMergedSavingCell_0_91" hidden="1">#REF!</definedName>
    <definedName name="PSWMergedSavingCell_0_92" hidden="1">#REF!</definedName>
    <definedName name="PSWMergedSavingCell_0_93" hidden="1">#REF!</definedName>
    <definedName name="PSWMergedSavingCell_0_94" hidden="1">#REF!</definedName>
    <definedName name="PSWMergedSavingCell_0_95" hidden="1">#REF!</definedName>
    <definedName name="PSWMergedSavingCell_0_96" hidden="1">#REF!</definedName>
    <definedName name="PSWMergedSavingCell_0_97" hidden="1">#REF!</definedName>
    <definedName name="PSWMergedSavingCell_0_98" hidden="1">#REF!</definedName>
    <definedName name="PSWMergedSavingCell_0_99" hidden="1">#REF!</definedName>
    <definedName name="PSWMergedSavingCells_0" hidden="1">#REF!</definedName>
    <definedName name="PSWOutput_0" hidden="1">#REF!</definedName>
    <definedName name="PSWSavingCell_0" hidden="1">#REF!</definedName>
    <definedName name="PSWSeries_0_0_Labels" hidden="1">#REF!</definedName>
    <definedName name="PSWSeries_0_0_Values" hidden="1">#REF!</definedName>
    <definedName name="PSWSeries_0_1_Labels" hidden="1">#REF!</definedName>
    <definedName name="PSWSeries_0_1_Values" hidden="1">#REF!</definedName>
    <definedName name="PSWSeries_1_0_Labels" hidden="1">#REF!</definedName>
    <definedName name="PSWSeries_1_0_Values" hidden="1">#REF!</definedName>
    <definedName name="PSWSeries_1_1_Labels" hidden="1">#REF!</definedName>
    <definedName name="PSWSeries_1_1_Values" hidden="1">#REF!</definedName>
    <definedName name="PSWSeries_1_2_Labels" hidden="1">#REF!</definedName>
    <definedName name="PSWSeries_1_2_Values" hidden="1">#REF!</definedName>
    <definedName name="PSWSeries_1_3_Labels" hidden="1">#REF!</definedName>
    <definedName name="PSWSeries_1_3_Values" hidden="1">#REF!</definedName>
    <definedName name="puma" hidden="1">#REF!</definedName>
    <definedName name="sxdysxcgasdc" hidden="1">#REF!</definedName>
    <definedName name="v" hidden="1">#REF!</definedName>
    <definedName name="VAS073_F_Visospaskirsto13IsViso">#REF!</definedName>
    <definedName name="VAS073_F_Visospaskirsto141NuotekuSurinkimas">#REF!</definedName>
    <definedName name="VAS073_F_Visospaskirsto142NuotekuValymas">#REF!</definedName>
    <definedName name="VAS073_F_Visospaskirsto143NuotekuDumblo">#REF!</definedName>
    <definedName name="VAS073_F_Visospaskirsto14IsViso">#REF!</definedName>
    <definedName name="VAS073_F_Visospaskirsto15PavirsiniuNuoteku">#REF!</definedName>
    <definedName name="VAS073_F_Visospaskirsto17KitosVeiklos">#REF!</definedName>
    <definedName name="VAS073_F_Visospaskirsto1Apskaitosveikla1">#REF!</definedName>
    <definedName name="VAS073_F_Visospaskirsto1Kitareguliuoja1">#REF!</definedName>
    <definedName name="ww" hidden="1">#REF!</definedName>
    <definedName name="x" hidden="1">#REF!</definedName>
    <definedName name="XLSCOMPFILTER" hidden="1">#REF!</definedName>
    <definedName name="z" hidden="1">#REF!</definedName>
    <definedName name="Z_8EF12FAB_9823_48BE_86FD_445B857A42D4_.wvu.Cols"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0" l="1"/>
  <c r="F18" i="9"/>
  <c r="E18" i="9"/>
  <c r="F14" i="9"/>
  <c r="E14" i="9"/>
  <c r="E190" i="8"/>
  <c r="E144" i="8"/>
  <c r="E130" i="8"/>
  <c r="E129" i="8"/>
  <c r="E53" i="10" s="1"/>
  <c r="E52" i="10" s="1"/>
  <c r="E83" i="8"/>
  <c r="E48" i="10"/>
  <c r="E69" i="8"/>
  <c r="E62" i="8"/>
  <c r="E39" i="10"/>
  <c r="E37" i="10"/>
  <c r="G105" i="7"/>
  <c r="G107" i="7" s="1"/>
  <c r="F107" i="7"/>
  <c r="E96" i="7"/>
  <c r="E90" i="7"/>
  <c r="E97" i="7"/>
  <c r="E76" i="7"/>
  <c r="E71" i="7"/>
  <c r="E68" i="7"/>
  <c r="E62" i="7"/>
  <c r="E58" i="7"/>
  <c r="E42" i="7"/>
  <c r="E55" i="7"/>
  <c r="E40" i="7"/>
  <c r="E51" i="10"/>
  <c r="E50" i="10"/>
  <c r="E34" i="7"/>
  <c r="E28" i="7"/>
  <c r="E31" i="7"/>
  <c r="E73" i="7"/>
  <c r="E56" i="7"/>
  <c r="E30" i="7"/>
  <c r="E46" i="10"/>
  <c r="E70" i="7"/>
  <c r="D128" i="6"/>
  <c r="P39" i="6"/>
  <c r="D117" i="5"/>
  <c r="Q115" i="6"/>
  <c r="Q93" i="6" s="1"/>
  <c r="P115" i="6"/>
  <c r="K115" i="6"/>
  <c r="K93" i="6" s="1"/>
  <c r="J115" i="6"/>
  <c r="H115" i="6"/>
  <c r="H93" i="6" s="1"/>
  <c r="F115" i="6"/>
  <c r="C115" i="6"/>
  <c r="J114" i="6"/>
  <c r="C114" i="6"/>
  <c r="Q113" i="6"/>
  <c r="Q91" i="6" s="1"/>
  <c r="P113" i="6"/>
  <c r="P91" i="6" s="1"/>
  <c r="K113" i="6"/>
  <c r="J113" i="6"/>
  <c r="H113" i="6"/>
  <c r="F113" i="6"/>
  <c r="C113" i="6"/>
  <c r="Q112" i="6"/>
  <c r="P112" i="6"/>
  <c r="M112" i="6"/>
  <c r="K112" i="6"/>
  <c r="C112" i="6"/>
  <c r="Q111" i="6"/>
  <c r="P111" i="6"/>
  <c r="K111" i="6"/>
  <c r="H111" i="6"/>
  <c r="F111" i="6"/>
  <c r="C111" i="6"/>
  <c r="C110" i="6"/>
  <c r="Q109" i="6"/>
  <c r="P109" i="6"/>
  <c r="K109" i="6"/>
  <c r="K85" i="6" s="1"/>
  <c r="H109" i="6"/>
  <c r="C109" i="6"/>
  <c r="Q108" i="6"/>
  <c r="Q84" i="6" s="1"/>
  <c r="P108" i="6"/>
  <c r="P84" i="6" s="1"/>
  <c r="M108" i="6"/>
  <c r="K108" i="6"/>
  <c r="K84" i="6" s="1"/>
  <c r="J108" i="6"/>
  <c r="F108" i="6"/>
  <c r="C108" i="6"/>
  <c r="Q107" i="6"/>
  <c r="P107" i="6"/>
  <c r="J107" i="6"/>
  <c r="H107" i="6"/>
  <c r="F107" i="6"/>
  <c r="C107" i="6"/>
  <c r="K106" i="6"/>
  <c r="H106" i="6"/>
  <c r="G106" i="6"/>
  <c r="C106" i="6"/>
  <c r="Q105" i="6"/>
  <c r="P105" i="6"/>
  <c r="M105" i="6"/>
  <c r="H105" i="6"/>
  <c r="G105" i="6"/>
  <c r="F105" i="6"/>
  <c r="C105" i="6"/>
  <c r="L105" i="6"/>
  <c r="Q104" i="6"/>
  <c r="Q79" i="6" s="1"/>
  <c r="H104" i="6"/>
  <c r="H79" i="6" s="1"/>
  <c r="G104" i="6"/>
  <c r="C104" i="6"/>
  <c r="Q103" i="6"/>
  <c r="Q77" i="6" s="1"/>
  <c r="M103" i="6"/>
  <c r="H103" i="6"/>
  <c r="H77" i="6" s="1"/>
  <c r="C103" i="6"/>
  <c r="L103" i="6"/>
  <c r="K102" i="6"/>
  <c r="C102" i="6"/>
  <c r="P102" i="6"/>
  <c r="P76" i="6" s="1"/>
  <c r="Q101" i="6"/>
  <c r="Q75" i="6" s="1"/>
  <c r="P101" i="6"/>
  <c r="P75" i="6" s="1"/>
  <c r="N101" i="5"/>
  <c r="M101" i="6"/>
  <c r="M75" i="6" s="1"/>
  <c r="J101" i="6"/>
  <c r="H101" i="6"/>
  <c r="H75" i="6" s="1"/>
  <c r="G101" i="6"/>
  <c r="G75" i="6" s="1"/>
  <c r="C101" i="6"/>
  <c r="L101" i="6"/>
  <c r="P100" i="6"/>
  <c r="M100" i="6"/>
  <c r="K100" i="6"/>
  <c r="G100" i="6"/>
  <c r="C100" i="6"/>
  <c r="Q99" i="6"/>
  <c r="M99" i="6"/>
  <c r="J99" i="6"/>
  <c r="H99" i="6"/>
  <c r="C99" i="6"/>
  <c r="L99" i="6"/>
  <c r="P98" i="6"/>
  <c r="M98" i="6"/>
  <c r="K98" i="6"/>
  <c r="K72" i="6" s="1"/>
  <c r="C98" i="6"/>
  <c r="H98" i="6"/>
  <c r="Q97" i="6"/>
  <c r="P97" i="6"/>
  <c r="M97" i="6"/>
  <c r="M70" i="6" s="1"/>
  <c r="J97" i="6"/>
  <c r="H97" i="6"/>
  <c r="G97" i="6"/>
  <c r="F97" i="6"/>
  <c r="E97" i="5"/>
  <c r="C97" i="6"/>
  <c r="L97" i="6"/>
  <c r="M96" i="6"/>
  <c r="K96" i="6"/>
  <c r="F96" i="6"/>
  <c r="C96" i="6"/>
  <c r="P96" i="6"/>
  <c r="Q95" i="6"/>
  <c r="K95" i="6"/>
  <c r="H95" i="6"/>
  <c r="F95" i="6"/>
  <c r="C95" i="6"/>
  <c r="Q93" i="5"/>
  <c r="P93" i="5"/>
  <c r="H91" i="5"/>
  <c r="Q88" i="5"/>
  <c r="H88" i="5"/>
  <c r="Q85" i="5"/>
  <c r="P85" i="5"/>
  <c r="J84" i="5"/>
  <c r="Q84" i="5"/>
  <c r="H83" i="5"/>
  <c r="O82" i="5"/>
  <c r="J79" i="5"/>
  <c r="H79" i="5"/>
  <c r="M77" i="5"/>
  <c r="O76" i="5"/>
  <c r="Q75" i="5"/>
  <c r="P75" i="5"/>
  <c r="M75" i="5"/>
  <c r="H75" i="5"/>
  <c r="G75" i="5"/>
  <c r="O74" i="5"/>
  <c r="M73" i="5"/>
  <c r="J73" i="5"/>
  <c r="M72" i="5"/>
  <c r="P70" i="5"/>
  <c r="M70" i="5"/>
  <c r="L70" i="5"/>
  <c r="J70" i="5"/>
  <c r="O68" i="5"/>
  <c r="K68" i="5"/>
  <c r="J68" i="5"/>
  <c r="F68" i="5"/>
  <c r="D235" i="3"/>
  <c r="D193" i="3"/>
  <c r="M134" i="3"/>
  <c r="F134" i="3"/>
  <c r="M131" i="3"/>
  <c r="N182" i="3"/>
  <c r="K130" i="3"/>
  <c r="N181" i="3"/>
  <c r="L127" i="3"/>
  <c r="K127" i="3"/>
  <c r="Q126" i="3"/>
  <c r="N176" i="3"/>
  <c r="E176" i="3"/>
  <c r="Q122" i="3"/>
  <c r="N174" i="3"/>
  <c r="I174" i="3"/>
  <c r="H122" i="3"/>
  <c r="E174" i="3"/>
  <c r="D174" i="3" s="1"/>
  <c r="N172" i="3"/>
  <c r="N171" i="3"/>
  <c r="E171" i="3"/>
  <c r="L113" i="3"/>
  <c r="K112" i="3"/>
  <c r="N163" i="3"/>
  <c r="E163" i="3"/>
  <c r="N157" i="3"/>
  <c r="E157" i="3"/>
  <c r="P97" i="3"/>
  <c r="E146" i="3"/>
  <c r="Q133" i="3"/>
  <c r="H133" i="3"/>
  <c r="O131" i="3"/>
  <c r="Q130" i="3"/>
  <c r="P130" i="3"/>
  <c r="O130" i="3"/>
  <c r="N130" i="3"/>
  <c r="M130" i="3"/>
  <c r="H130" i="3"/>
  <c r="G130" i="3"/>
  <c r="F130" i="3"/>
  <c r="E130" i="3" s="1"/>
  <c r="P129" i="3"/>
  <c r="L129" i="3"/>
  <c r="H129" i="3"/>
  <c r="F129" i="3"/>
  <c r="O128" i="3"/>
  <c r="M128" i="3"/>
  <c r="Q127" i="3"/>
  <c r="G127" i="3"/>
  <c r="D121" i="3"/>
  <c r="P123" i="3"/>
  <c r="H123" i="3"/>
  <c r="G123" i="3"/>
  <c r="K123" i="3"/>
  <c r="P122" i="3"/>
  <c r="O122" i="3"/>
  <c r="M122" i="3"/>
  <c r="K122" i="3"/>
  <c r="J122" i="3"/>
  <c r="G122" i="3"/>
  <c r="F122" i="3"/>
  <c r="E122" i="3" s="1"/>
  <c r="L122" i="3"/>
  <c r="F120" i="3"/>
  <c r="Q120" i="3"/>
  <c r="Q118" i="3" s="1"/>
  <c r="Q119" i="3"/>
  <c r="M119" i="3"/>
  <c r="K119" i="3"/>
  <c r="H119" i="3"/>
  <c r="G119" i="3"/>
  <c r="O115" i="3"/>
  <c r="O113" i="3"/>
  <c r="F113" i="3"/>
  <c r="M112" i="3"/>
  <c r="L112" i="3"/>
  <c r="Q111" i="3"/>
  <c r="P111" i="3"/>
  <c r="H111" i="3"/>
  <c r="F111" i="3"/>
  <c r="K111" i="3"/>
  <c r="L110" i="3"/>
  <c r="K110" i="3"/>
  <c r="H110" i="3"/>
  <c r="H109" i="3"/>
  <c r="Q105" i="3"/>
  <c r="P105" i="3"/>
  <c r="N105" i="3" s="1"/>
  <c r="O105" i="3"/>
  <c r="J105" i="3"/>
  <c r="H105" i="3"/>
  <c r="G105" i="3"/>
  <c r="F105" i="3"/>
  <c r="E105" i="3"/>
  <c r="L105" i="3"/>
  <c r="M104" i="3"/>
  <c r="O102" i="3"/>
  <c r="J102" i="3"/>
  <c r="G100" i="3"/>
  <c r="G99" i="3" s="1"/>
  <c r="M100" i="3"/>
  <c r="M99" i="3" s="1"/>
  <c r="F98" i="3"/>
  <c r="Q95" i="3"/>
  <c r="Q93" i="3" s="1"/>
  <c r="Q94" i="3"/>
  <c r="P94" i="3"/>
  <c r="O94" i="3"/>
  <c r="H94" i="3"/>
  <c r="G94" i="3"/>
  <c r="F94" i="3"/>
  <c r="K94" i="3"/>
  <c r="N91" i="3"/>
  <c r="I91" i="3"/>
  <c r="E91" i="3"/>
  <c r="D91" i="3" s="1"/>
  <c r="L84" i="3"/>
  <c r="J84" i="3"/>
  <c r="I84" i="3" s="1"/>
  <c r="E89" i="3"/>
  <c r="M84" i="3"/>
  <c r="E88" i="3"/>
  <c r="N87" i="3"/>
  <c r="E87" i="3"/>
  <c r="N86" i="3"/>
  <c r="I86" i="3"/>
  <c r="E86" i="3"/>
  <c r="P84" i="3"/>
  <c r="N85" i="3"/>
  <c r="I85" i="3"/>
  <c r="E85" i="3"/>
  <c r="K84" i="3"/>
  <c r="G84" i="3"/>
  <c r="N83" i="3"/>
  <c r="I83" i="3"/>
  <c r="E83" i="3"/>
  <c r="D83" i="3" s="1"/>
  <c r="N82" i="3"/>
  <c r="N81" i="3"/>
  <c r="E81" i="3"/>
  <c r="N80" i="3"/>
  <c r="E80" i="3"/>
  <c r="N79" i="3"/>
  <c r="M68" i="3"/>
  <c r="E79" i="3"/>
  <c r="N78" i="3"/>
  <c r="I78" i="3"/>
  <c r="E78" i="3"/>
  <c r="D78" i="3" s="1"/>
  <c r="N77" i="3"/>
  <c r="I77" i="3"/>
  <c r="E77" i="3"/>
  <c r="N76" i="3"/>
  <c r="E76" i="3"/>
  <c r="N75" i="3"/>
  <c r="I75" i="3"/>
  <c r="E75" i="3"/>
  <c r="D75" i="3" s="1"/>
  <c r="I74" i="3"/>
  <c r="N73" i="3"/>
  <c r="I73" i="3"/>
  <c r="E73" i="3"/>
  <c r="N72" i="3"/>
  <c r="E72" i="3"/>
  <c r="I71" i="3"/>
  <c r="I70" i="3"/>
  <c r="E70" i="3"/>
  <c r="F68" i="3"/>
  <c r="N69" i="3"/>
  <c r="L68" i="3"/>
  <c r="K68" i="3"/>
  <c r="E69" i="3"/>
  <c r="Q68" i="3"/>
  <c r="L65" i="3"/>
  <c r="I67" i="3"/>
  <c r="H65" i="3"/>
  <c r="Q65" i="3"/>
  <c r="I66" i="3"/>
  <c r="E66" i="3"/>
  <c r="P65" i="3"/>
  <c r="M65" i="3"/>
  <c r="K65" i="3"/>
  <c r="F65" i="3"/>
  <c r="Q58" i="3"/>
  <c r="N64" i="3"/>
  <c r="I64" i="3"/>
  <c r="E64" i="3"/>
  <c r="D64" i="3" s="1"/>
  <c r="I63" i="3"/>
  <c r="E63" i="3"/>
  <c r="D63" i="3" s="1"/>
  <c r="N62" i="3"/>
  <c r="I62" i="3"/>
  <c r="E62" i="3"/>
  <c r="N61" i="3"/>
  <c r="I61" i="3"/>
  <c r="P58" i="3"/>
  <c r="N60" i="3"/>
  <c r="M58" i="3"/>
  <c r="I60" i="3"/>
  <c r="H58" i="3"/>
  <c r="E60" i="3"/>
  <c r="D60" i="3" s="1"/>
  <c r="N59" i="3"/>
  <c r="I59" i="3"/>
  <c r="E59" i="3"/>
  <c r="D59" i="3" s="1"/>
  <c r="K58" i="3"/>
  <c r="N57" i="3"/>
  <c r="I57" i="3"/>
  <c r="E57" i="3"/>
  <c r="D57" i="3" s="1"/>
  <c r="N56" i="3"/>
  <c r="I56" i="3"/>
  <c r="E56" i="3"/>
  <c r="N55" i="3"/>
  <c r="I55" i="3"/>
  <c r="E55" i="3"/>
  <c r="P52" i="3"/>
  <c r="N54" i="3"/>
  <c r="I54" i="3"/>
  <c r="H52" i="3"/>
  <c r="E54" i="3"/>
  <c r="D54" i="3" s="1"/>
  <c r="Q52" i="3"/>
  <c r="E35" i="9"/>
  <c r="E34" i="9" s="1"/>
  <c r="N53" i="3"/>
  <c r="E33" i="9"/>
  <c r="E32" i="9" s="1"/>
  <c r="K52" i="3"/>
  <c r="I53" i="3"/>
  <c r="F52" i="3"/>
  <c r="J52" i="3"/>
  <c r="G52" i="3"/>
  <c r="N51" i="3"/>
  <c r="D51" i="3"/>
  <c r="I51" i="3"/>
  <c r="E51" i="3"/>
  <c r="N50" i="3"/>
  <c r="I50" i="3"/>
  <c r="E50" i="3"/>
  <c r="D50" i="3" s="1"/>
  <c r="N49" i="3"/>
  <c r="I49" i="3"/>
  <c r="N48" i="3"/>
  <c r="I48" i="3"/>
  <c r="E48" i="3"/>
  <c r="D48" i="3" s="1"/>
  <c r="N47" i="3"/>
  <c r="J45" i="3"/>
  <c r="E47" i="3"/>
  <c r="P45" i="3"/>
  <c r="O45" i="3"/>
  <c r="N46" i="3"/>
  <c r="M45" i="3"/>
  <c r="K45" i="3"/>
  <c r="I46" i="3"/>
  <c r="H45" i="3"/>
  <c r="G45" i="3"/>
  <c r="E46" i="3"/>
  <c r="Q45" i="3"/>
  <c r="L45" i="3"/>
  <c r="Q43" i="3"/>
  <c r="O43" i="3"/>
  <c r="L43" i="3"/>
  <c r="K43" i="3"/>
  <c r="I44" i="3"/>
  <c r="G43" i="3"/>
  <c r="P43" i="3"/>
  <c r="M43" i="3"/>
  <c r="H43" i="3"/>
  <c r="F43" i="3"/>
  <c r="P40" i="3"/>
  <c r="N42" i="3"/>
  <c r="I42" i="3"/>
  <c r="H40" i="3"/>
  <c r="E42" i="3"/>
  <c r="D42" i="3" s="1"/>
  <c r="Q40" i="3"/>
  <c r="N41" i="3"/>
  <c r="M40" i="3"/>
  <c r="L40" i="3"/>
  <c r="K40" i="3"/>
  <c r="I41" i="3"/>
  <c r="F40" i="3"/>
  <c r="E40" i="3" s="1"/>
  <c r="D40" i="3" s="1"/>
  <c r="O40" i="3"/>
  <c r="J40" i="3"/>
  <c r="I40" i="3" s="1"/>
  <c r="G40" i="3"/>
  <c r="N39" i="3"/>
  <c r="I39" i="3"/>
  <c r="D39" i="3" s="1"/>
  <c r="E39" i="3"/>
  <c r="N38" i="3"/>
  <c r="M37" i="3"/>
  <c r="M15" i="3" s="1"/>
  <c r="I38" i="3"/>
  <c r="G37" i="3"/>
  <c r="Q37" i="3"/>
  <c r="O37" i="3"/>
  <c r="L37" i="3"/>
  <c r="K37" i="3"/>
  <c r="J37" i="3"/>
  <c r="I37" i="3" s="1"/>
  <c r="I15" i="3" s="1"/>
  <c r="H37" i="3"/>
  <c r="F37" i="3"/>
  <c r="N36" i="3"/>
  <c r="D36" i="3"/>
  <c r="I36" i="3"/>
  <c r="H34" i="3"/>
  <c r="E36" i="3"/>
  <c r="P34" i="3"/>
  <c r="M34" i="3"/>
  <c r="L34" i="3"/>
  <c r="K14" i="3"/>
  <c r="J34" i="3"/>
  <c r="G14" i="3"/>
  <c r="F34" i="3"/>
  <c r="E35" i="3"/>
  <c r="Q34" i="3"/>
  <c r="K34" i="3"/>
  <c r="N33" i="3"/>
  <c r="I33" i="3"/>
  <c r="D33" i="3" s="1"/>
  <c r="E33" i="3"/>
  <c r="N32" i="3"/>
  <c r="M31" i="3"/>
  <c r="K31" i="3"/>
  <c r="I32" i="3"/>
  <c r="E32" i="3"/>
  <c r="Q31" i="3"/>
  <c r="O31" i="3"/>
  <c r="L31" i="3"/>
  <c r="H31" i="3"/>
  <c r="G31" i="3"/>
  <c r="G12" i="3" s="1"/>
  <c r="F31" i="3"/>
  <c r="E31" i="3"/>
  <c r="E12" i="3" s="1"/>
  <c r="N30" i="3"/>
  <c r="I30" i="3"/>
  <c r="H11" i="3"/>
  <c r="E30" i="3"/>
  <c r="Q15" i="3"/>
  <c r="O15" i="3"/>
  <c r="L15" i="3"/>
  <c r="K15" i="3"/>
  <c r="J15" i="3"/>
  <c r="H15" i="3"/>
  <c r="F15" i="3"/>
  <c r="Q14" i="3"/>
  <c r="P14" i="3"/>
  <c r="N14" i="3" s="1"/>
  <c r="O14" i="3"/>
  <c r="H14" i="3"/>
  <c r="L12" i="3"/>
  <c r="H12" i="3"/>
  <c r="F12" i="3"/>
  <c r="Q11" i="3"/>
  <c r="P11" i="3"/>
  <c r="O11" i="3"/>
  <c r="N11" i="3" s="1"/>
  <c r="M11" i="3"/>
  <c r="L11" i="3"/>
  <c r="K11" i="3"/>
  <c r="J11" i="3"/>
  <c r="I11" i="3"/>
  <c r="G11" i="3"/>
  <c r="D56" i="2"/>
  <c r="D35" i="2"/>
  <c r="D31" i="2"/>
  <c r="D26" i="2"/>
  <c r="D20" i="2"/>
  <c r="D16" i="2"/>
  <c r="D42" i="2"/>
  <c r="D12" i="2"/>
  <c r="M12" i="3" l="1"/>
  <c r="D46" i="3"/>
  <c r="D17" i="3" s="1"/>
  <c r="N40" i="3"/>
  <c r="E52" i="3"/>
  <c r="D56" i="3"/>
  <c r="D15" i="2"/>
  <c r="N43" i="3"/>
  <c r="D62" i="3"/>
  <c r="G15" i="3"/>
  <c r="E37" i="3"/>
  <c r="E31" i="9"/>
  <c r="E30" i="9" s="1"/>
  <c r="D73" i="3"/>
  <c r="F107" i="3"/>
  <c r="D47" i="3"/>
  <c r="D19" i="3" s="1"/>
  <c r="I34" i="3"/>
  <c r="D40" i="2"/>
  <c r="D32" i="3"/>
  <c r="I45" i="3"/>
  <c r="D55" i="3"/>
  <c r="E65" i="3"/>
  <c r="D30" i="3"/>
  <c r="D11" i="3" s="1"/>
  <c r="E11" i="3"/>
  <c r="K12" i="3"/>
  <c r="K29" i="3"/>
  <c r="D34" i="2"/>
  <c r="D11" i="2"/>
  <c r="E43" i="3"/>
  <c r="D43" i="3" s="1"/>
  <c r="N45" i="3"/>
  <c r="L116" i="3"/>
  <c r="P31" i="3"/>
  <c r="N31" i="3" s="1"/>
  <c r="N35" i="3"/>
  <c r="E38" i="3"/>
  <c r="D38" i="3" s="1"/>
  <c r="E41" i="3"/>
  <c r="D41" i="3" s="1"/>
  <c r="I47" i="3"/>
  <c r="E49" i="3"/>
  <c r="E53" i="3"/>
  <c r="J58" i="3"/>
  <c r="G58" i="3"/>
  <c r="O58" i="3"/>
  <c r="D77" i="3"/>
  <c r="I80" i="3"/>
  <c r="I82" i="3"/>
  <c r="D86" i="3"/>
  <c r="I87" i="3"/>
  <c r="D87" i="3" s="1"/>
  <c r="N88" i="3"/>
  <c r="I89" i="3"/>
  <c r="N90" i="3"/>
  <c r="D93" i="3"/>
  <c r="Q97" i="3"/>
  <c r="Q96" i="3" s="1"/>
  <c r="D96" i="3"/>
  <c r="F104" i="3"/>
  <c r="O107" i="3"/>
  <c r="N107" i="3" s="1"/>
  <c r="D108" i="3"/>
  <c r="P110" i="3"/>
  <c r="G110" i="3"/>
  <c r="Q112" i="3"/>
  <c r="G116" i="3"/>
  <c r="K120" i="3"/>
  <c r="K118" i="3" s="1"/>
  <c r="M124" i="3"/>
  <c r="H128" i="3"/>
  <c r="K128" i="3"/>
  <c r="F128" i="3"/>
  <c r="F131" i="3"/>
  <c r="Q131" i="3"/>
  <c r="H131" i="3"/>
  <c r="J131" i="3"/>
  <c r="H136" i="3"/>
  <c r="G141" i="3"/>
  <c r="G102" i="3"/>
  <c r="L102" i="3"/>
  <c r="O112" i="3"/>
  <c r="N112" i="3" s="1"/>
  <c r="G112" i="3"/>
  <c r="P112" i="3"/>
  <c r="H112" i="3"/>
  <c r="H108" i="3" s="1"/>
  <c r="P136" i="3"/>
  <c r="M136" i="3"/>
  <c r="J136" i="3"/>
  <c r="G136" i="3"/>
  <c r="D211" i="3"/>
  <c r="M50" i="5"/>
  <c r="D70" i="3"/>
  <c r="M98" i="3"/>
  <c r="L98" i="3"/>
  <c r="J98" i="3"/>
  <c r="F115" i="3"/>
  <c r="D205" i="3"/>
  <c r="O12" i="3"/>
  <c r="J31" i="3"/>
  <c r="E44" i="3"/>
  <c r="D44" i="3" s="1"/>
  <c r="M52" i="3"/>
  <c r="L58" i="3"/>
  <c r="J65" i="3"/>
  <c r="I65" i="3" s="1"/>
  <c r="J68" i="3"/>
  <c r="I68" i="3" s="1"/>
  <c r="O68" i="3"/>
  <c r="H95" i="3"/>
  <c r="H93" i="3" s="1"/>
  <c r="F106" i="3"/>
  <c r="J110" i="3"/>
  <c r="I110" i="3" s="1"/>
  <c r="G113" i="3"/>
  <c r="E113" i="3" s="1"/>
  <c r="N122" i="3"/>
  <c r="O124" i="3"/>
  <c r="L128" i="3"/>
  <c r="K131" i="3"/>
  <c r="M135" i="3"/>
  <c r="K136" i="3"/>
  <c r="H97" i="3"/>
  <c r="P116" i="3"/>
  <c r="N175" i="3"/>
  <c r="E182" i="3"/>
  <c r="L136" i="3"/>
  <c r="D196" i="3"/>
  <c r="D66" i="3"/>
  <c r="K109" i="3"/>
  <c r="L109" i="3"/>
  <c r="J109" i="3"/>
  <c r="H116" i="3"/>
  <c r="K116" i="3"/>
  <c r="Q116" i="3"/>
  <c r="O116" i="3"/>
  <c r="H121" i="3"/>
  <c r="Q103" i="3"/>
  <c r="K103" i="3"/>
  <c r="P103" i="3"/>
  <c r="H103" i="3"/>
  <c r="H29" i="3"/>
  <c r="L52" i="3"/>
  <c r="N74" i="3"/>
  <c r="E94" i="3"/>
  <c r="G98" i="3"/>
  <c r="G109" i="3"/>
  <c r="L107" i="3"/>
  <c r="M107" i="3"/>
  <c r="K107" i="3"/>
  <c r="H107" i="3"/>
  <c r="P125" i="3"/>
  <c r="G125" i="3"/>
  <c r="K125" i="3"/>
  <c r="H125" i="3"/>
  <c r="F11" i="3"/>
  <c r="G34" i="3"/>
  <c r="G29" i="3" s="1"/>
  <c r="O34" i="3"/>
  <c r="I35" i="3"/>
  <c r="N44" i="3"/>
  <c r="E61" i="3"/>
  <c r="O65" i="3"/>
  <c r="E67" i="3"/>
  <c r="D67" i="3" s="1"/>
  <c r="N67" i="3"/>
  <c r="G68" i="3"/>
  <c r="E68" i="3" s="1"/>
  <c r="P68" i="3"/>
  <c r="E71" i="3"/>
  <c r="N71" i="3"/>
  <c r="I72" i="3"/>
  <c r="D72" i="3" s="1"/>
  <c r="J95" i="3"/>
  <c r="K98" i="3"/>
  <c r="K115" i="3"/>
  <c r="M116" i="3"/>
  <c r="L97" i="3"/>
  <c r="M103" i="3"/>
  <c r="E159" i="3"/>
  <c r="E107" i="3" s="1"/>
  <c r="I162" i="3"/>
  <c r="Q117" i="3"/>
  <c r="E169" i="3"/>
  <c r="H117" i="3"/>
  <c r="K117" i="3"/>
  <c r="Q98" i="3"/>
  <c r="Q109" i="3"/>
  <c r="F45" i="3"/>
  <c r="Q12" i="3"/>
  <c r="E14" i="3"/>
  <c r="O52" i="3"/>
  <c r="D61" i="3"/>
  <c r="H68" i="3"/>
  <c r="I79" i="3"/>
  <c r="D79" i="3" s="1"/>
  <c r="F84" i="3"/>
  <c r="D85" i="3"/>
  <c r="O84" i="3"/>
  <c r="I90" i="3"/>
  <c r="K95" i="3"/>
  <c r="K93" i="3" s="1"/>
  <c r="K106" i="3"/>
  <c r="M109" i="3"/>
  <c r="M115" i="3"/>
  <c r="P120" i="3"/>
  <c r="H120" i="3"/>
  <c r="J120" i="3"/>
  <c r="I120" i="3" s="1"/>
  <c r="O120" i="3"/>
  <c r="N120" i="3" s="1"/>
  <c r="M120" i="3"/>
  <c r="M118" i="3" s="1"/>
  <c r="L120" i="3"/>
  <c r="P124" i="3"/>
  <c r="H124" i="3"/>
  <c r="Q124" i="3"/>
  <c r="G124" i="3"/>
  <c r="K124" i="3"/>
  <c r="F124" i="3"/>
  <c r="E124" i="3" s="1"/>
  <c r="E158" i="3"/>
  <c r="Q125" i="3"/>
  <c r="I179" i="3"/>
  <c r="M132" i="3"/>
  <c r="Q132" i="3"/>
  <c r="G132" i="3"/>
  <c r="K132" i="3"/>
  <c r="Q136" i="3"/>
  <c r="E34" i="3"/>
  <c r="F14" i="3"/>
  <c r="P37" i="3"/>
  <c r="P15" i="3" s="1"/>
  <c r="N15" i="3" s="1"/>
  <c r="G65" i="3"/>
  <c r="I69" i="3"/>
  <c r="D69" i="3" s="1"/>
  <c r="D80" i="3"/>
  <c r="I81" i="3"/>
  <c r="D81" i="3" s="1"/>
  <c r="E82" i="3"/>
  <c r="D82" i="3" s="1"/>
  <c r="N89" i="3"/>
  <c r="D89" i="3"/>
  <c r="O98" i="3"/>
  <c r="J117" i="3"/>
  <c r="I117" i="3" s="1"/>
  <c r="F117" i="3"/>
  <c r="M117" i="3"/>
  <c r="L117" i="3"/>
  <c r="Q143" i="3"/>
  <c r="Q28" i="3" s="1"/>
  <c r="O143" i="3"/>
  <c r="N146" i="3"/>
  <c r="P107" i="3"/>
  <c r="G126" i="3"/>
  <c r="H126" i="3"/>
  <c r="P126" i="3"/>
  <c r="K126" i="3"/>
  <c r="I182" i="3"/>
  <c r="J130" i="3"/>
  <c r="N185" i="3"/>
  <c r="P135" i="3"/>
  <c r="H135" i="3"/>
  <c r="K135" i="3"/>
  <c r="Q135" i="3"/>
  <c r="E187" i="3"/>
  <c r="G135" i="3"/>
  <c r="P143" i="3"/>
  <c r="Q141" i="3"/>
  <c r="J141" i="3"/>
  <c r="G115" i="3"/>
  <c r="L115" i="3"/>
  <c r="L114" i="3" s="1"/>
  <c r="J115" i="3"/>
  <c r="D114" i="3"/>
  <c r="G97" i="3"/>
  <c r="G96" i="3" s="1"/>
  <c r="M97" i="3"/>
  <c r="M96" i="3" s="1"/>
  <c r="K97" i="3"/>
  <c r="K96" i="3" s="1"/>
  <c r="J43" i="3"/>
  <c r="I43" i="3" s="1"/>
  <c r="P95" i="3"/>
  <c r="P93" i="3" s="1"/>
  <c r="F95" i="3"/>
  <c r="M106" i="3"/>
  <c r="E106" i="3"/>
  <c r="Q106" i="3"/>
  <c r="H106" i="3"/>
  <c r="G106" i="3"/>
  <c r="J116" i="3"/>
  <c r="I116" i="3" s="1"/>
  <c r="F58" i="3"/>
  <c r="E58" i="3" s="1"/>
  <c r="N66" i="3"/>
  <c r="N70" i="3"/>
  <c r="H84" i="3"/>
  <c r="N94" i="3"/>
  <c r="M95" i="3"/>
  <c r="P98" i="3"/>
  <c r="P96" i="3" s="1"/>
  <c r="L100" i="3"/>
  <c r="L99" i="3" s="1"/>
  <c r="J100" i="3"/>
  <c r="D99" i="3"/>
  <c r="M102" i="3"/>
  <c r="Q102" i="3"/>
  <c r="H102" i="3"/>
  <c r="D101" i="3"/>
  <c r="L103" i="3"/>
  <c r="Q104" i="3"/>
  <c r="K104" i="3"/>
  <c r="H104" i="3"/>
  <c r="P104" i="3"/>
  <c r="G104" i="3"/>
  <c r="Q115" i="3"/>
  <c r="H118" i="3"/>
  <c r="G120" i="3"/>
  <c r="G118" i="3" s="1"/>
  <c r="I122" i="3"/>
  <c r="J124" i="3"/>
  <c r="G143" i="3"/>
  <c r="G28" i="3" s="1"/>
  <c r="I157" i="3"/>
  <c r="D157" i="3" s="1"/>
  <c r="Q107" i="3"/>
  <c r="P117" i="3"/>
  <c r="I172" i="3"/>
  <c r="M126" i="3"/>
  <c r="L135" i="3"/>
  <c r="I76" i="3"/>
  <c r="D76" i="3" s="1"/>
  <c r="Q84" i="3"/>
  <c r="Q29" i="3" s="1"/>
  <c r="E90" i="3"/>
  <c r="J94" i="3"/>
  <c r="J111" i="3"/>
  <c r="I111" i="3" s="1"/>
  <c r="F119" i="3"/>
  <c r="D118" i="3"/>
  <c r="O119" i="3"/>
  <c r="P119" i="3"/>
  <c r="P118" i="3" s="1"/>
  <c r="J125" i="3"/>
  <c r="L125" i="3"/>
  <c r="M125" i="3"/>
  <c r="O125" i="3"/>
  <c r="Q129" i="3"/>
  <c r="G129" i="3"/>
  <c r="E129" i="3" s="1"/>
  <c r="O129" i="3"/>
  <c r="N129" i="3" s="1"/>
  <c r="D137" i="3"/>
  <c r="K139" i="3"/>
  <c r="I161" i="3"/>
  <c r="O109" i="3"/>
  <c r="E161" i="3"/>
  <c r="P109" i="3"/>
  <c r="P113" i="3"/>
  <c r="N113" i="3" s="1"/>
  <c r="H113" i="3"/>
  <c r="K113" i="3"/>
  <c r="Q113" i="3"/>
  <c r="Q128" i="3"/>
  <c r="N180" i="3"/>
  <c r="G128" i="3"/>
  <c r="I180" i="3"/>
  <c r="N41" i="5"/>
  <c r="E74" i="3"/>
  <c r="D74" i="3" s="1"/>
  <c r="I88" i="3"/>
  <c r="D88" i="3" s="1"/>
  <c r="O103" i="3"/>
  <c r="G103" i="3"/>
  <c r="K105" i="3"/>
  <c r="I105" i="3" s="1"/>
  <c r="M105" i="3"/>
  <c r="J133" i="3"/>
  <c r="G133" i="3"/>
  <c r="K133" i="3"/>
  <c r="O133" i="3"/>
  <c r="G95" i="3"/>
  <c r="G93" i="3" s="1"/>
  <c r="I147" i="3"/>
  <c r="L104" i="3"/>
  <c r="E181" i="3"/>
  <c r="D198" i="3"/>
  <c r="H43" i="5"/>
  <c r="L106" i="3"/>
  <c r="I158" i="3"/>
  <c r="M110" i="3"/>
  <c r="M39" i="5"/>
  <c r="M94" i="3"/>
  <c r="O111" i="3"/>
  <c r="N111" i="3" s="1"/>
  <c r="G111" i="3"/>
  <c r="E111" i="3" s="1"/>
  <c r="M111" i="3"/>
  <c r="M113" i="3"/>
  <c r="O123" i="3"/>
  <c r="L126" i="3"/>
  <c r="L134" i="3"/>
  <c r="F139" i="3"/>
  <c r="L139" i="3"/>
  <c r="H139" i="3"/>
  <c r="P139" i="3"/>
  <c r="P100" i="3"/>
  <c r="P99" i="3" s="1"/>
  <c r="H100" i="3"/>
  <c r="H99" i="3" s="1"/>
  <c r="Q100" i="3"/>
  <c r="Q99" i="3" s="1"/>
  <c r="E156" i="3"/>
  <c r="E104" i="3" s="1"/>
  <c r="P106" i="3"/>
  <c r="E162" i="3"/>
  <c r="Q110" i="3"/>
  <c r="L123" i="3"/>
  <c r="M123" i="3"/>
  <c r="E175" i="3"/>
  <c r="Q123" i="3"/>
  <c r="D182" i="3"/>
  <c r="J134" i="3"/>
  <c r="P43" i="5"/>
  <c r="M133" i="3"/>
  <c r="P133" i="3"/>
  <c r="G134" i="3"/>
  <c r="Q134" i="3"/>
  <c r="H134" i="3"/>
  <c r="K134" i="3"/>
  <c r="P134" i="3"/>
  <c r="I65" i="5"/>
  <c r="E57" i="5"/>
  <c r="F127" i="3"/>
  <c r="J127" i="3"/>
  <c r="I127" i="3" s="1"/>
  <c r="O127" i="3"/>
  <c r="N127" i="3" s="1"/>
  <c r="P132" i="3"/>
  <c r="H132" i="3"/>
  <c r="L132" i="3"/>
  <c r="P140" i="3"/>
  <c r="H140" i="3"/>
  <c r="Q140" i="3"/>
  <c r="G140" i="3"/>
  <c r="K129" i="3"/>
  <c r="M129" i="3"/>
  <c r="D191" i="3"/>
  <c r="D218" i="3"/>
  <c r="F69" i="5"/>
  <c r="K69" i="5"/>
  <c r="M69" i="5"/>
  <c r="J69" i="5"/>
  <c r="P69" i="5"/>
  <c r="E172" i="3"/>
  <c r="D172" i="3" s="1"/>
  <c r="P127" i="3"/>
  <c r="H127" i="3"/>
  <c r="M127" i="3"/>
  <c r="L131" i="3"/>
  <c r="P131" i="3"/>
  <c r="N131" i="3" s="1"/>
  <c r="E183" i="3"/>
  <c r="L53" i="5"/>
  <c r="F24" i="5"/>
  <c r="E24" i="5" s="1"/>
  <c r="J53" i="5"/>
  <c r="J72" i="5"/>
  <c r="P72" i="5"/>
  <c r="H72" i="5"/>
  <c r="O72" i="5"/>
  <c r="K72" i="5"/>
  <c r="D71" i="5"/>
  <c r="K74" i="5"/>
  <c r="P76" i="5"/>
  <c r="L43" i="5"/>
  <c r="P62" i="5"/>
  <c r="M74" i="5"/>
  <c r="P80" i="5"/>
  <c r="P24" i="5" s="1"/>
  <c r="H80" i="5"/>
  <c r="H78" i="5" s="1"/>
  <c r="J80" i="5"/>
  <c r="M80" i="5"/>
  <c r="M24" i="5" s="1"/>
  <c r="L80" i="5"/>
  <c r="G80" i="5"/>
  <c r="G24" i="5" s="1"/>
  <c r="F91" i="5"/>
  <c r="F99" i="6"/>
  <c r="E99" i="5"/>
  <c r="D215" i="3"/>
  <c r="J39" i="5"/>
  <c r="J95" i="6"/>
  <c r="J96" i="6"/>
  <c r="I96" i="5"/>
  <c r="J98" i="6"/>
  <c r="F101" i="6"/>
  <c r="E101" i="5"/>
  <c r="L59" i="5"/>
  <c r="E65" i="5"/>
  <c r="M62" i="5"/>
  <c r="F80" i="5"/>
  <c r="E80" i="5" s="1"/>
  <c r="M84" i="5"/>
  <c r="O84" i="5"/>
  <c r="N84" i="5" s="1"/>
  <c r="F84" i="5"/>
  <c r="K84" i="5"/>
  <c r="P84" i="5"/>
  <c r="J103" i="6"/>
  <c r="F112" i="6"/>
  <c r="E112" i="5"/>
  <c r="F89" i="5"/>
  <c r="Q73" i="5"/>
  <c r="H73" i="5"/>
  <c r="O73" i="5"/>
  <c r="L73" i="5"/>
  <c r="K82" i="5"/>
  <c r="H82" i="5"/>
  <c r="D81" i="5"/>
  <c r="G82" i="5"/>
  <c r="F82" i="5"/>
  <c r="F85" i="5"/>
  <c r="J85" i="5"/>
  <c r="H85" i="5"/>
  <c r="K85" i="5"/>
  <c r="D90" i="5"/>
  <c r="J91" i="5"/>
  <c r="L91" i="5"/>
  <c r="K91" i="5"/>
  <c r="P91" i="5"/>
  <c r="Q91" i="5"/>
  <c r="L130" i="3"/>
  <c r="N150" i="3"/>
  <c r="I150" i="3"/>
  <c r="L111" i="3"/>
  <c r="N167" i="3"/>
  <c r="E167" i="3"/>
  <c r="D167" i="3" s="1"/>
  <c r="I167" i="3"/>
  <c r="L119" i="3"/>
  <c r="L118" i="3" s="1"/>
  <c r="L124" i="3"/>
  <c r="H24" i="5"/>
  <c r="L24" i="5"/>
  <c r="I54" i="5"/>
  <c r="I61" i="5"/>
  <c r="F75" i="5"/>
  <c r="E75" i="5" s="1"/>
  <c r="O80" i="5"/>
  <c r="O97" i="6"/>
  <c r="N97" i="5"/>
  <c r="J67" i="5"/>
  <c r="F73" i="5"/>
  <c r="P74" i="5"/>
  <c r="N74" i="5" s="1"/>
  <c r="G74" i="5"/>
  <c r="F74" i="5"/>
  <c r="N76" i="5"/>
  <c r="L77" i="5"/>
  <c r="Q77" i="5"/>
  <c r="H77" i="5"/>
  <c r="F77" i="5"/>
  <c r="O77" i="5"/>
  <c r="J77" i="5"/>
  <c r="J78" i="5"/>
  <c r="Q80" i="5"/>
  <c r="J83" i="5"/>
  <c r="P83" i="5"/>
  <c r="Q83" i="5"/>
  <c r="F83" i="5"/>
  <c r="O102" i="6"/>
  <c r="N102" i="5"/>
  <c r="O105" i="6"/>
  <c r="N105" i="5"/>
  <c r="O79" i="5"/>
  <c r="G79" i="5"/>
  <c r="G78" i="5" s="1"/>
  <c r="F79" i="5"/>
  <c r="K89" i="5"/>
  <c r="M89" i="5"/>
  <c r="J89" i="5"/>
  <c r="H100" i="6"/>
  <c r="F103" i="6"/>
  <c r="P104" i="6"/>
  <c r="P79" i="6" s="1"/>
  <c r="M104" i="6"/>
  <c r="M79" i="6" s="1"/>
  <c r="K104" i="6"/>
  <c r="F92" i="5"/>
  <c r="F100" i="6"/>
  <c r="M102" i="6"/>
  <c r="F104" i="6"/>
  <c r="E104" i="5"/>
  <c r="E105" i="5"/>
  <c r="L114" i="6"/>
  <c r="H114" i="6"/>
  <c r="K114" i="6"/>
  <c r="P114" i="6"/>
  <c r="M114" i="6"/>
  <c r="O70" i="5"/>
  <c r="N70" i="5" s="1"/>
  <c r="G70" i="5"/>
  <c r="K76" i="5"/>
  <c r="M76" i="5"/>
  <c r="H92" i="5"/>
  <c r="H90" i="5" s="1"/>
  <c r="F93" i="5"/>
  <c r="J93" i="5"/>
  <c r="E97" i="6"/>
  <c r="O98" i="6"/>
  <c r="N98" i="5"/>
  <c r="O106" i="6"/>
  <c r="N106" i="5"/>
  <c r="L110" i="6"/>
  <c r="G110" i="6"/>
  <c r="H110" i="6"/>
  <c r="Q110" i="6"/>
  <c r="M110" i="6"/>
  <c r="J111" i="6"/>
  <c r="J112" i="6"/>
  <c r="I114" i="5"/>
  <c r="D121" i="5"/>
  <c r="D116" i="5" s="1"/>
  <c r="O86" i="5"/>
  <c r="L86" i="5"/>
  <c r="O95" i="6"/>
  <c r="J104" i="6"/>
  <c r="I114" i="6"/>
  <c r="D139" i="5"/>
  <c r="E63" i="5"/>
  <c r="F70" i="5"/>
  <c r="Q70" i="5"/>
  <c r="D78" i="5"/>
  <c r="F86" i="5"/>
  <c r="D87" i="5"/>
  <c r="J88" i="5"/>
  <c r="K88" i="5"/>
  <c r="P88" i="5"/>
  <c r="P87" i="5" s="1"/>
  <c r="F88" i="5"/>
  <c r="P89" i="5"/>
  <c r="J92" i="5"/>
  <c r="H93" i="5"/>
  <c r="L98" i="6"/>
  <c r="L72" i="6" s="1"/>
  <c r="G98" i="6"/>
  <c r="O99" i="6"/>
  <c r="O100" i="6"/>
  <c r="N100" i="5"/>
  <c r="O104" i="6"/>
  <c r="N104" i="5"/>
  <c r="J105" i="6"/>
  <c r="F106" i="6"/>
  <c r="E106" i="6" s="1"/>
  <c r="E106" i="5"/>
  <c r="D67" i="5"/>
  <c r="H68" i="5"/>
  <c r="Q68" i="5"/>
  <c r="H70" i="5"/>
  <c r="J75" i="5"/>
  <c r="L75" i="5"/>
  <c r="K75" i="5"/>
  <c r="O75" i="5"/>
  <c r="N75" i="5" s="1"/>
  <c r="Q79" i="5"/>
  <c r="H86" i="5"/>
  <c r="Q89" i="5"/>
  <c r="Q87" i="5" s="1"/>
  <c r="K92" i="5"/>
  <c r="K93" i="5"/>
  <c r="L96" i="6"/>
  <c r="H96" i="6"/>
  <c r="H69" i="6" s="1"/>
  <c r="Q96" i="6"/>
  <c r="Q69" i="6" s="1"/>
  <c r="Q78" i="6"/>
  <c r="D136" i="5"/>
  <c r="L95" i="6"/>
  <c r="P95" i="6"/>
  <c r="O103" i="6"/>
  <c r="E105" i="6"/>
  <c r="F80" i="6"/>
  <c r="M106" i="6"/>
  <c r="F84" i="6"/>
  <c r="F109" i="6"/>
  <c r="O101" i="6"/>
  <c r="L106" i="6"/>
  <c r="P106" i="6"/>
  <c r="J109" i="6"/>
  <c r="Q106" i="6"/>
  <c r="D128" i="5"/>
  <c r="E40" i="6"/>
  <c r="N58" i="6"/>
  <c r="K103" i="6"/>
  <c r="K77" i="6" s="1"/>
  <c r="L107" i="6"/>
  <c r="M107" i="6"/>
  <c r="M83" i="6" s="1"/>
  <c r="K107" i="6"/>
  <c r="I107" i="6" s="1"/>
  <c r="I112" i="5"/>
  <c r="I113" i="5"/>
  <c r="D130" i="5"/>
  <c r="N40" i="6"/>
  <c r="I108" i="6"/>
  <c r="O39" i="6"/>
  <c r="K39" i="6"/>
  <c r="G99" i="6"/>
  <c r="P99" i="6"/>
  <c r="G103" i="6"/>
  <c r="E107" i="5"/>
  <c r="L108" i="6"/>
  <c r="L84" i="6" s="1"/>
  <c r="F93" i="6"/>
  <c r="F24" i="6"/>
  <c r="F50" i="6"/>
  <c r="E51" i="6"/>
  <c r="L109" i="6"/>
  <c r="L85" i="6" s="1"/>
  <c r="G109" i="6"/>
  <c r="M109" i="6"/>
  <c r="L113" i="6"/>
  <c r="I113" i="6" s="1"/>
  <c r="M113" i="6"/>
  <c r="L115" i="6"/>
  <c r="I115" i="6" s="1"/>
  <c r="M115" i="6"/>
  <c r="H50" i="6"/>
  <c r="F39" i="6"/>
  <c r="P72" i="6"/>
  <c r="M89" i="6"/>
  <c r="Q70" i="6"/>
  <c r="N54" i="6"/>
  <c r="K68" i="6"/>
  <c r="D67" i="6"/>
  <c r="Q68" i="6"/>
  <c r="O68" i="6"/>
  <c r="L68" i="6"/>
  <c r="L67" i="6" s="1"/>
  <c r="J68" i="6"/>
  <c r="H68" i="6"/>
  <c r="F68" i="6"/>
  <c r="O74" i="6"/>
  <c r="P74" i="6"/>
  <c r="M74" i="6"/>
  <c r="K74" i="6"/>
  <c r="H74" i="6"/>
  <c r="G74" i="6"/>
  <c r="P68" i="6"/>
  <c r="L86" i="6"/>
  <c r="N47" i="6"/>
  <c r="J88" i="6"/>
  <c r="F88" i="6"/>
  <c r="K88" i="6"/>
  <c r="H88" i="6"/>
  <c r="Q88" i="6"/>
  <c r="D87" i="6"/>
  <c r="P88" i="6"/>
  <c r="P87" i="6" s="1"/>
  <c r="K82" i="6"/>
  <c r="P82" i="6"/>
  <c r="G82" i="6"/>
  <c r="M82" i="6"/>
  <c r="O82" i="6"/>
  <c r="L82" i="6"/>
  <c r="H82" i="6"/>
  <c r="D81" i="6"/>
  <c r="F82" i="6"/>
  <c r="Q82" i="6"/>
  <c r="E42" i="6"/>
  <c r="Q83" i="6"/>
  <c r="P80" i="6"/>
  <c r="H80" i="6"/>
  <c r="H78" i="6" s="1"/>
  <c r="J80" i="6"/>
  <c r="M80" i="6"/>
  <c r="M24" i="6" s="1"/>
  <c r="D117" i="6"/>
  <c r="L24" i="6"/>
  <c r="F69" i="6"/>
  <c r="L69" i="6"/>
  <c r="P69" i="6"/>
  <c r="K69" i="6"/>
  <c r="J75" i="6"/>
  <c r="L77" i="6"/>
  <c r="O77" i="6"/>
  <c r="F77" i="6"/>
  <c r="E77" i="6" s="1"/>
  <c r="M77" i="6"/>
  <c r="J77" i="6"/>
  <c r="G80" i="6"/>
  <c r="P85" i="6"/>
  <c r="O70" i="6"/>
  <c r="N70" i="6" s="1"/>
  <c r="G70" i="6"/>
  <c r="P70" i="6"/>
  <c r="F70" i="6"/>
  <c r="H70" i="6"/>
  <c r="K76" i="6"/>
  <c r="O76" i="6"/>
  <c r="N76" i="6" s="1"/>
  <c r="D78" i="6"/>
  <c r="H83" i="6"/>
  <c r="K89" i="6"/>
  <c r="Q89" i="6"/>
  <c r="F89" i="6"/>
  <c r="P89" i="6"/>
  <c r="N63" i="6"/>
  <c r="M72" i="6"/>
  <c r="G77" i="6"/>
  <c r="L80" i="6"/>
  <c r="Q80" i="6"/>
  <c r="G86" i="6"/>
  <c r="Q86" i="6"/>
  <c r="H86" i="6"/>
  <c r="M86" i="6"/>
  <c r="G24" i="6"/>
  <c r="J69" i="6"/>
  <c r="I69" i="6" s="1"/>
  <c r="J70" i="6"/>
  <c r="G72" i="6"/>
  <c r="M69" i="6"/>
  <c r="L70" i="6"/>
  <c r="H72" i="6"/>
  <c r="M76" i="6"/>
  <c r="L83" i="6"/>
  <c r="J83" i="6"/>
  <c r="I83" i="6" s="1"/>
  <c r="P83" i="6"/>
  <c r="K83" i="6"/>
  <c r="F83" i="6"/>
  <c r="D136" i="6"/>
  <c r="M92" i="6"/>
  <c r="K92" i="6"/>
  <c r="H92" i="6"/>
  <c r="P92" i="6"/>
  <c r="P93" i="6"/>
  <c r="L75" i="6"/>
  <c r="M91" i="6"/>
  <c r="M90" i="6" s="1"/>
  <c r="D90" i="6"/>
  <c r="F91" i="6"/>
  <c r="L91" i="6"/>
  <c r="K91" i="6"/>
  <c r="J91" i="6"/>
  <c r="D121" i="6"/>
  <c r="J92" i="6"/>
  <c r="O75" i="6"/>
  <c r="N75" i="6" s="1"/>
  <c r="G79" i="6"/>
  <c r="G78" i="6" s="1"/>
  <c r="K79" i="6"/>
  <c r="H91" i="6"/>
  <c r="L92" i="6"/>
  <c r="M84" i="6"/>
  <c r="J84" i="6"/>
  <c r="I84" i="6" s="1"/>
  <c r="L93" i="6"/>
  <c r="F85" i="6"/>
  <c r="E85" i="6" s="1"/>
  <c r="Q85" i="6"/>
  <c r="H85" i="6"/>
  <c r="M85" i="6"/>
  <c r="G85" i="6"/>
  <c r="D139" i="6"/>
  <c r="M93" i="6"/>
  <c r="J93" i="6"/>
  <c r="F13" i="9"/>
  <c r="E38" i="10"/>
  <c r="E45" i="10"/>
  <c r="E83" i="7"/>
  <c r="E185" i="8"/>
  <c r="D130" i="6"/>
  <c r="E65" i="7"/>
  <c r="E78" i="7"/>
  <c r="E44" i="10"/>
  <c r="E72" i="7"/>
  <c r="E47" i="10"/>
  <c r="E40" i="10"/>
  <c r="E36" i="10" s="1"/>
  <c r="E13" i="9"/>
  <c r="E49" i="10"/>
  <c r="E32" i="7"/>
  <c r="E18" i="7"/>
  <c r="E17" i="7" s="1"/>
  <c r="E29" i="7" s="1"/>
  <c r="E69" i="7" s="1"/>
  <c r="E43" i="7"/>
  <c r="E41" i="7" s="1"/>
  <c r="E53" i="7" s="1"/>
  <c r="E54" i="7" s="1"/>
  <c r="E75" i="7" s="1"/>
  <c r="E77" i="7"/>
  <c r="E42" i="10"/>
  <c r="E27" i="7"/>
  <c r="E67" i="7" s="1"/>
  <c r="E43" i="10"/>
  <c r="H53" i="6" l="1"/>
  <c r="P50" i="5"/>
  <c r="E95" i="3"/>
  <c r="F93" i="3"/>
  <c r="K25" i="3"/>
  <c r="M59" i="6"/>
  <c r="Q39" i="6"/>
  <c r="M43" i="6"/>
  <c r="E100" i="6"/>
  <c r="F74" i="6"/>
  <c r="E150" i="3"/>
  <c r="D150" i="3" s="1"/>
  <c r="H98" i="3"/>
  <c r="N52" i="5"/>
  <c r="O24" i="5"/>
  <c r="I178" i="3"/>
  <c r="J126" i="3"/>
  <c r="I126" i="3" s="1"/>
  <c r="K121" i="3"/>
  <c r="L29" i="3"/>
  <c r="I52" i="3"/>
  <c r="I60" i="6"/>
  <c r="J59" i="6"/>
  <c r="E70" i="6"/>
  <c r="E57" i="6"/>
  <c r="N39" i="6"/>
  <c r="E46" i="5"/>
  <c r="I175" i="3"/>
  <c r="J123" i="3"/>
  <c r="N109" i="3"/>
  <c r="P90" i="6"/>
  <c r="N52" i="6"/>
  <c r="J106" i="6"/>
  <c r="I106" i="5"/>
  <c r="D106" i="5" s="1"/>
  <c r="J82" i="5"/>
  <c r="I63" i="5"/>
  <c r="J62" i="5"/>
  <c r="E70" i="5"/>
  <c r="O81" i="5"/>
  <c r="L59" i="6"/>
  <c r="G114" i="6"/>
  <c r="G92" i="6" s="1"/>
  <c r="G92" i="5"/>
  <c r="Q100" i="6"/>
  <c r="Q74" i="6" s="1"/>
  <c r="Q74" i="5"/>
  <c r="M83" i="5"/>
  <c r="E56" i="5"/>
  <c r="L133" i="3"/>
  <c r="I185" i="3"/>
  <c r="L121" i="3"/>
  <c r="I133" i="3"/>
  <c r="I152" i="3"/>
  <c r="K100" i="3"/>
  <c r="K99" i="3" s="1"/>
  <c r="I187" i="3"/>
  <c r="J135" i="3"/>
  <c r="I135" i="3" s="1"/>
  <c r="I184" i="3"/>
  <c r="J132" i="3"/>
  <c r="I132" i="3" s="1"/>
  <c r="D49" i="3"/>
  <c r="D18" i="3" s="1"/>
  <c r="K62" i="6"/>
  <c r="E46" i="6"/>
  <c r="K53" i="6"/>
  <c r="I98" i="6"/>
  <c r="J72" i="6"/>
  <c r="H39" i="5"/>
  <c r="N60" i="5"/>
  <c r="O59" i="5"/>
  <c r="I44" i="5"/>
  <c r="J43" i="5"/>
  <c r="Q25" i="3"/>
  <c r="E45" i="3"/>
  <c r="F29" i="3"/>
  <c r="H96" i="3"/>
  <c r="L101" i="3"/>
  <c r="N56" i="6"/>
  <c r="E64" i="6"/>
  <c r="E48" i="6"/>
  <c r="I58" i="6"/>
  <c r="Q98" i="6"/>
  <c r="Q72" i="6" s="1"/>
  <c r="Q72" i="5"/>
  <c r="K110" i="6"/>
  <c r="K86" i="6" s="1"/>
  <c r="K86" i="5"/>
  <c r="K81" i="5" s="1"/>
  <c r="E188" i="3"/>
  <c r="F136" i="3"/>
  <c r="E136" i="3" s="1"/>
  <c r="I164" i="3"/>
  <c r="J112" i="3"/>
  <c r="I112" i="3" s="1"/>
  <c r="I154" i="3"/>
  <c r="K102" i="3"/>
  <c r="M39" i="6"/>
  <c r="H81" i="6"/>
  <c r="M59" i="5"/>
  <c r="E74" i="7"/>
  <c r="N68" i="6"/>
  <c r="I93" i="6"/>
  <c r="P103" i="6"/>
  <c r="P77" i="6" s="1"/>
  <c r="N77" i="6" s="1"/>
  <c r="N103" i="5"/>
  <c r="P77" i="5"/>
  <c r="G95" i="6"/>
  <c r="E95" i="5"/>
  <c r="G68" i="5"/>
  <c r="N105" i="6"/>
  <c r="O80" i="6"/>
  <c r="N80" i="6" s="1"/>
  <c r="N169" i="3"/>
  <c r="O117" i="3"/>
  <c r="N117" i="3" s="1"/>
  <c r="G25" i="3"/>
  <c r="G101" i="3"/>
  <c r="H43" i="6"/>
  <c r="N65" i="6"/>
  <c r="H59" i="6"/>
  <c r="P73" i="6"/>
  <c r="G73" i="6"/>
  <c r="G71" i="6" s="1"/>
  <c r="H73" i="6"/>
  <c r="F73" i="6"/>
  <c r="Q73" i="6"/>
  <c r="O73" i="6"/>
  <c r="D71" i="6"/>
  <c r="M73" i="6"/>
  <c r="L73" i="6"/>
  <c r="J73" i="6"/>
  <c r="N44" i="6"/>
  <c r="O43" i="6"/>
  <c r="J102" i="6"/>
  <c r="I102" i="5"/>
  <c r="J76" i="5"/>
  <c r="N98" i="6"/>
  <c r="O72" i="6"/>
  <c r="P53" i="5"/>
  <c r="E64" i="5"/>
  <c r="F62" i="5"/>
  <c r="P108" i="3"/>
  <c r="L140" i="3"/>
  <c r="L138" i="3"/>
  <c r="L141" i="3"/>
  <c r="L142" i="3"/>
  <c r="L143" i="3"/>
  <c r="N143" i="3"/>
  <c r="O28" i="3"/>
  <c r="E98" i="3"/>
  <c r="I136" i="3"/>
  <c r="K81" i="6"/>
  <c r="M62" i="6"/>
  <c r="M71" i="6"/>
  <c r="P67" i="6"/>
  <c r="O115" i="6"/>
  <c r="N115" i="5"/>
  <c r="O93" i="5"/>
  <c r="N93" i="5" s="1"/>
  <c r="O111" i="6"/>
  <c r="N111" i="5"/>
  <c r="O88" i="5"/>
  <c r="N104" i="6"/>
  <c r="O79" i="6"/>
  <c r="E61" i="5"/>
  <c r="I42" i="5"/>
  <c r="M71" i="5"/>
  <c r="D175" i="3"/>
  <c r="L108" i="3"/>
  <c r="E128" i="3"/>
  <c r="E168" i="3"/>
  <c r="F116" i="3"/>
  <c r="E116" i="3" s="1"/>
  <c r="L90" i="6"/>
  <c r="I63" i="6"/>
  <c r="J62" i="6"/>
  <c r="Q43" i="6"/>
  <c r="E82" i="6"/>
  <c r="E65" i="6"/>
  <c r="D65" i="6" s="1"/>
  <c r="I57" i="6"/>
  <c r="I68" i="6"/>
  <c r="J67" i="6"/>
  <c r="H24" i="6"/>
  <c r="E24" i="6" s="1"/>
  <c r="P50" i="6"/>
  <c r="E63" i="6"/>
  <c r="F62" i="6"/>
  <c r="I48" i="6"/>
  <c r="G115" i="6"/>
  <c r="G93" i="5"/>
  <c r="E115" i="5"/>
  <c r="G111" i="6"/>
  <c r="E111" i="5"/>
  <c r="D111" i="5" s="1"/>
  <c r="K105" i="6"/>
  <c r="K80" i="6" s="1"/>
  <c r="K78" i="6" s="1"/>
  <c r="K80" i="5"/>
  <c r="I42" i="6"/>
  <c r="I51" i="6"/>
  <c r="J50" i="6"/>
  <c r="I50" i="6" s="1"/>
  <c r="G43" i="6"/>
  <c r="Q53" i="6"/>
  <c r="G39" i="6"/>
  <c r="N101" i="6"/>
  <c r="M95" i="6"/>
  <c r="M68" i="6" s="1"/>
  <c r="M67" i="6" s="1"/>
  <c r="M68" i="5"/>
  <c r="P110" i="6"/>
  <c r="P86" i="6" s="1"/>
  <c r="P81" i="6" s="1"/>
  <c r="P86" i="5"/>
  <c r="N86" i="5" s="1"/>
  <c r="F98" i="6"/>
  <c r="E98" i="5"/>
  <c r="F72" i="5"/>
  <c r="F87" i="5"/>
  <c r="H102" i="6"/>
  <c r="H76" i="6" s="1"/>
  <c r="H76" i="5"/>
  <c r="G86" i="5"/>
  <c r="J110" i="6"/>
  <c r="I110" i="5"/>
  <c r="J86" i="5"/>
  <c r="I86" i="5" s="1"/>
  <c r="K79" i="5"/>
  <c r="E100" i="5"/>
  <c r="M92" i="5"/>
  <c r="G102" i="6"/>
  <c r="G76" i="6" s="1"/>
  <c r="G76" i="5"/>
  <c r="N80" i="5"/>
  <c r="L39" i="5"/>
  <c r="K90" i="5"/>
  <c r="Q82" i="5"/>
  <c r="E89" i="5"/>
  <c r="N65" i="5"/>
  <c r="D65" i="5"/>
  <c r="I98" i="5"/>
  <c r="L68" i="5"/>
  <c r="H53" i="5"/>
  <c r="G39" i="5"/>
  <c r="G73" i="5"/>
  <c r="E73" i="5" s="1"/>
  <c r="J24" i="5"/>
  <c r="I52" i="5"/>
  <c r="N56" i="5"/>
  <c r="E52" i="5"/>
  <c r="D52" i="5" s="1"/>
  <c r="Q59" i="5"/>
  <c r="I69" i="5"/>
  <c r="L62" i="5"/>
  <c r="N42" i="5"/>
  <c r="Q43" i="5"/>
  <c r="O134" i="3"/>
  <c r="N134" i="3" s="1"/>
  <c r="N186" i="3"/>
  <c r="K39" i="5"/>
  <c r="I39" i="5" s="1"/>
  <c r="K62" i="5"/>
  <c r="E186" i="3"/>
  <c r="D186" i="3" s="1"/>
  <c r="N125" i="3"/>
  <c r="E119" i="3"/>
  <c r="F118" i="3"/>
  <c r="E118" i="3" s="1"/>
  <c r="I124" i="3"/>
  <c r="I115" i="3"/>
  <c r="J114" i="3"/>
  <c r="K138" i="3"/>
  <c r="K140" i="3"/>
  <c r="K143" i="3"/>
  <c r="K28" i="3" s="1"/>
  <c r="K142" i="3"/>
  <c r="I155" i="3"/>
  <c r="J103" i="3"/>
  <c r="N65" i="3"/>
  <c r="D65" i="3"/>
  <c r="I109" i="3"/>
  <c r="E179" i="3"/>
  <c r="D179" i="3" s="1"/>
  <c r="I98" i="3"/>
  <c r="G107" i="3"/>
  <c r="E29" i="9"/>
  <c r="D53" i="3"/>
  <c r="D21" i="3" s="1"/>
  <c r="D71" i="3"/>
  <c r="D22" i="3" s="1"/>
  <c r="E45" i="6"/>
  <c r="L111" i="6"/>
  <c r="L88" i="6" s="1"/>
  <c r="L88" i="5"/>
  <c r="I88" i="5" s="1"/>
  <c r="E52" i="6"/>
  <c r="D52" i="6" s="1"/>
  <c r="I64" i="6"/>
  <c r="Q62" i="6"/>
  <c r="G50" i="6"/>
  <c r="E50" i="6" s="1"/>
  <c r="H112" i="6"/>
  <c r="H89" i="6" s="1"/>
  <c r="H89" i="5"/>
  <c r="H87" i="5" s="1"/>
  <c r="O107" i="6"/>
  <c r="N107" i="5"/>
  <c r="F102" i="6"/>
  <c r="E102" i="5"/>
  <c r="D102" i="5" s="1"/>
  <c r="F76" i="5"/>
  <c r="E76" i="5" s="1"/>
  <c r="K87" i="5"/>
  <c r="P68" i="5"/>
  <c r="L102" i="6"/>
  <c r="L76" i="6" s="1"/>
  <c r="L76" i="5"/>
  <c r="O114" i="6"/>
  <c r="N114" i="5"/>
  <c r="O83" i="5"/>
  <c r="N83" i="5" s="1"/>
  <c r="K53" i="5"/>
  <c r="I53" i="5" s="1"/>
  <c r="I91" i="5"/>
  <c r="J90" i="5"/>
  <c r="P73" i="5"/>
  <c r="E112" i="6"/>
  <c r="N49" i="5"/>
  <c r="I51" i="5"/>
  <c r="J50" i="5"/>
  <c r="J38" i="5" s="1"/>
  <c r="E99" i="6"/>
  <c r="K50" i="5"/>
  <c r="P39" i="5"/>
  <c r="E60" i="5"/>
  <c r="D60" i="5" s="1"/>
  <c r="F59" i="5"/>
  <c r="F50" i="5"/>
  <c r="E51" i="5"/>
  <c r="I56" i="5"/>
  <c r="D56" i="5" s="1"/>
  <c r="N57" i="5"/>
  <c r="I181" i="3"/>
  <c r="D181" i="3" s="1"/>
  <c r="N44" i="5"/>
  <c r="O43" i="5"/>
  <c r="I45" i="5"/>
  <c r="G59" i="5"/>
  <c r="M121" i="3"/>
  <c r="N152" i="3"/>
  <c r="O100" i="3"/>
  <c r="D152" i="3"/>
  <c r="I163" i="3"/>
  <c r="D163" i="3" s="1"/>
  <c r="N147" i="3"/>
  <c r="I165" i="3"/>
  <c r="J14" i="3"/>
  <c r="I94" i="3"/>
  <c r="J93" i="3"/>
  <c r="M101" i="3"/>
  <c r="M140" i="3"/>
  <c r="M142" i="3"/>
  <c r="M141" i="3"/>
  <c r="M138" i="3"/>
  <c r="M137" i="3" s="1"/>
  <c r="N187" i="3"/>
  <c r="D187" i="3"/>
  <c r="I130" i="3"/>
  <c r="D52" i="3"/>
  <c r="D20" i="3" s="1"/>
  <c r="N52" i="3"/>
  <c r="E177" i="3"/>
  <c r="D177" i="3" s="1"/>
  <c r="F125" i="3"/>
  <c r="E125" i="3" s="1"/>
  <c r="H25" i="3"/>
  <c r="N116" i="3"/>
  <c r="K108" i="3"/>
  <c r="H115" i="3"/>
  <c r="H114" i="3" s="1"/>
  <c r="E164" i="3"/>
  <c r="K141" i="3"/>
  <c r="I141" i="3" s="1"/>
  <c r="F112" i="3"/>
  <c r="E112" i="3" s="1"/>
  <c r="N168" i="3"/>
  <c r="N37" i="3"/>
  <c r="L95" i="3"/>
  <c r="I95" i="3" s="1"/>
  <c r="N45" i="6"/>
  <c r="D45" i="6"/>
  <c r="H90" i="6"/>
  <c r="L53" i="6"/>
  <c r="E56" i="6"/>
  <c r="D56" i="6" s="1"/>
  <c r="N51" i="6"/>
  <c r="D51" i="6"/>
  <c r="O50" i="6"/>
  <c r="I65" i="6"/>
  <c r="Q87" i="6"/>
  <c r="E61" i="6"/>
  <c r="I47" i="6"/>
  <c r="E55" i="6"/>
  <c r="M53" i="6"/>
  <c r="N41" i="6"/>
  <c r="K43" i="6"/>
  <c r="K38" i="6" s="1"/>
  <c r="N49" i="6"/>
  <c r="H108" i="6"/>
  <c r="H84" i="6" s="1"/>
  <c r="H84" i="5"/>
  <c r="K101" i="6"/>
  <c r="I101" i="5"/>
  <c r="D101" i="5" s="1"/>
  <c r="I54" i="6"/>
  <c r="J53" i="6"/>
  <c r="I53" i="6" s="1"/>
  <c r="G53" i="6"/>
  <c r="G112" i="6"/>
  <c r="G89" i="6" s="1"/>
  <c r="E89" i="6" s="1"/>
  <c r="G89" i="5"/>
  <c r="E80" i="6"/>
  <c r="I75" i="5"/>
  <c r="L71" i="6"/>
  <c r="J87" i="5"/>
  <c r="N95" i="5"/>
  <c r="L39" i="6"/>
  <c r="N106" i="6"/>
  <c r="M78" i="6"/>
  <c r="J100" i="6"/>
  <c r="I100" i="5"/>
  <c r="E79" i="5"/>
  <c r="F78" i="5"/>
  <c r="E78" i="5" s="1"/>
  <c r="N77" i="5"/>
  <c r="J74" i="5"/>
  <c r="I64" i="5"/>
  <c r="K24" i="5"/>
  <c r="I171" i="3"/>
  <c r="D171" i="3" s="1"/>
  <c r="J119" i="3"/>
  <c r="L94" i="3"/>
  <c r="I146" i="3"/>
  <c r="E82" i="5"/>
  <c r="F81" i="5"/>
  <c r="I103" i="5"/>
  <c r="I96" i="6"/>
  <c r="N61" i="5"/>
  <c r="D61" i="5"/>
  <c r="I58" i="5"/>
  <c r="F90" i="5"/>
  <c r="L72" i="5"/>
  <c r="H50" i="5"/>
  <c r="Q39" i="5"/>
  <c r="O71" i="5"/>
  <c r="N72" i="5"/>
  <c r="H59" i="5"/>
  <c r="L69" i="5"/>
  <c r="Q24" i="5"/>
  <c r="M43" i="5"/>
  <c r="M38" i="5" s="1"/>
  <c r="E45" i="5"/>
  <c r="N46" i="5"/>
  <c r="I46" i="5"/>
  <c r="N47" i="5"/>
  <c r="E152" i="3"/>
  <c r="E100" i="3" s="1"/>
  <c r="I40" i="5"/>
  <c r="N156" i="3"/>
  <c r="D156" i="3"/>
  <c r="O104" i="3"/>
  <c r="N104" i="3" s="1"/>
  <c r="E180" i="3"/>
  <c r="D180" i="3" s="1"/>
  <c r="I125" i="3"/>
  <c r="D90" i="3"/>
  <c r="D184" i="3"/>
  <c r="N184" i="3"/>
  <c r="O132" i="3"/>
  <c r="N132" i="3" s="1"/>
  <c r="E149" i="3"/>
  <c r="P115" i="3"/>
  <c r="Q138" i="3"/>
  <c r="Q137" i="3" s="1"/>
  <c r="Q142" i="3"/>
  <c r="Q139" i="3"/>
  <c r="O126" i="3"/>
  <c r="N126" i="3" s="1"/>
  <c r="N178" i="3"/>
  <c r="M143" i="3"/>
  <c r="M28" i="3" s="1"/>
  <c r="E184" i="3"/>
  <c r="F132" i="3"/>
  <c r="E132" i="3" s="1"/>
  <c r="I183" i="3"/>
  <c r="D183" i="3" s="1"/>
  <c r="N84" i="3"/>
  <c r="D188" i="3"/>
  <c r="N188" i="3"/>
  <c r="O136" i="3"/>
  <c r="N136" i="3" s="1"/>
  <c r="L96" i="3"/>
  <c r="I14" i="3"/>
  <c r="G108" i="3"/>
  <c r="N155" i="3"/>
  <c r="O135" i="3"/>
  <c r="N135" i="3" s="1"/>
  <c r="I188" i="3"/>
  <c r="I131" i="3"/>
  <c r="J128" i="3"/>
  <c r="I128" i="3" s="1"/>
  <c r="F109" i="3"/>
  <c r="N60" i="6"/>
  <c r="O59" i="6"/>
  <c r="L81" i="6"/>
  <c r="H39" i="6"/>
  <c r="K50" i="6"/>
  <c r="I45" i="6"/>
  <c r="G113" i="6"/>
  <c r="E113" i="5"/>
  <c r="G91" i="5"/>
  <c r="G90" i="5" s="1"/>
  <c r="I46" i="6"/>
  <c r="G108" i="6"/>
  <c r="E108" i="5"/>
  <c r="D108" i="5" s="1"/>
  <c r="I40" i="6"/>
  <c r="D40" i="6" s="1"/>
  <c r="J39" i="6"/>
  <c r="G59" i="6"/>
  <c r="O112" i="6"/>
  <c r="D112" i="5"/>
  <c r="N112" i="5"/>
  <c r="O89" i="5"/>
  <c r="N89" i="5" s="1"/>
  <c r="O96" i="6"/>
  <c r="N96" i="5"/>
  <c r="G88" i="5"/>
  <c r="N100" i="6"/>
  <c r="L50" i="6"/>
  <c r="J89" i="6"/>
  <c r="J87" i="6" s="1"/>
  <c r="E93" i="5"/>
  <c r="O92" i="5"/>
  <c r="P78" i="6"/>
  <c r="L100" i="6"/>
  <c r="L74" i="6" s="1"/>
  <c r="L74" i="5"/>
  <c r="P79" i="5"/>
  <c r="P78" i="5" s="1"/>
  <c r="N102" i="6"/>
  <c r="I83" i="5"/>
  <c r="M91" i="5"/>
  <c r="G81" i="5"/>
  <c r="N73" i="5"/>
  <c r="I103" i="6"/>
  <c r="K77" i="5"/>
  <c r="I77" i="5" s="1"/>
  <c r="I95" i="5"/>
  <c r="I41" i="5"/>
  <c r="I48" i="5"/>
  <c r="F39" i="5"/>
  <c r="E40" i="5"/>
  <c r="E48" i="5"/>
  <c r="O69" i="5"/>
  <c r="N51" i="5"/>
  <c r="D51" i="5"/>
  <c r="O50" i="5"/>
  <c r="E127" i="3"/>
  <c r="N58" i="5"/>
  <c r="E44" i="5"/>
  <c r="D44" i="5" s="1"/>
  <c r="F43" i="5"/>
  <c r="E41" i="5"/>
  <c r="D41" i="5" s="1"/>
  <c r="E185" i="3"/>
  <c r="D185" i="3" s="1"/>
  <c r="F133" i="3"/>
  <c r="E133" i="3" s="1"/>
  <c r="I186" i="3"/>
  <c r="D162" i="3"/>
  <c r="N162" i="3"/>
  <c r="G117" i="3"/>
  <c r="G114" i="3" s="1"/>
  <c r="O95" i="3"/>
  <c r="F142" i="3"/>
  <c r="E189" i="3"/>
  <c r="F138" i="3"/>
  <c r="F140" i="3"/>
  <c r="E140" i="3" s="1"/>
  <c r="F126" i="3"/>
  <c r="E126" i="3" s="1"/>
  <c r="E178" i="3"/>
  <c r="D178" i="3" s="1"/>
  <c r="J143" i="3"/>
  <c r="I143" i="3" s="1"/>
  <c r="Q108" i="3"/>
  <c r="N177" i="3"/>
  <c r="I169" i="3"/>
  <c r="D169" i="3" s="1"/>
  <c r="M139" i="3"/>
  <c r="N34" i="3"/>
  <c r="D34" i="3"/>
  <c r="D13" i="3" s="1"/>
  <c r="F135" i="3"/>
  <c r="E135" i="3" s="1"/>
  <c r="F100" i="3"/>
  <c r="F99" i="3" s="1"/>
  <c r="E99" i="3" s="1"/>
  <c r="D92" i="3"/>
  <c r="E47" i="6"/>
  <c r="D47" i="6" s="1"/>
  <c r="H87" i="6"/>
  <c r="P53" i="6"/>
  <c r="E60" i="6"/>
  <c r="D60" i="6" s="1"/>
  <c r="F59" i="6"/>
  <c r="E59" i="6" s="1"/>
  <c r="H62" i="6"/>
  <c r="L43" i="6"/>
  <c r="I80" i="6"/>
  <c r="N64" i="6"/>
  <c r="D64" i="6"/>
  <c r="N82" i="6"/>
  <c r="K87" i="6"/>
  <c r="D66" i="6"/>
  <c r="E44" i="6"/>
  <c r="D44" i="6" s="1"/>
  <c r="F43" i="6"/>
  <c r="E43" i="6" s="1"/>
  <c r="O113" i="6"/>
  <c r="D113" i="5"/>
  <c r="N113" i="5"/>
  <c r="O109" i="6"/>
  <c r="D109" i="5"/>
  <c r="N109" i="5"/>
  <c r="E49" i="6"/>
  <c r="D49" i="6" s="1"/>
  <c r="O108" i="6"/>
  <c r="N108" i="5"/>
  <c r="I44" i="6"/>
  <c r="J43" i="6"/>
  <c r="I43" i="6" s="1"/>
  <c r="L112" i="6"/>
  <c r="L89" i="6" s="1"/>
  <c r="L89" i="5"/>
  <c r="K99" i="6"/>
  <c r="I99" i="6" s="1"/>
  <c r="D99" i="6" s="1"/>
  <c r="I99" i="5"/>
  <c r="D99" i="5" s="1"/>
  <c r="I109" i="5"/>
  <c r="I115" i="5"/>
  <c r="D115" i="5" s="1"/>
  <c r="G96" i="6"/>
  <c r="E96" i="5"/>
  <c r="D96" i="5" s="1"/>
  <c r="I105" i="5"/>
  <c r="D105" i="5" s="1"/>
  <c r="N99" i="5"/>
  <c r="E86" i="5"/>
  <c r="G62" i="5"/>
  <c r="I104" i="5"/>
  <c r="D104" i="5" s="1"/>
  <c r="N95" i="6"/>
  <c r="I111" i="5"/>
  <c r="Q114" i="6"/>
  <c r="Q92" i="6" s="1"/>
  <c r="Q90" i="6" s="1"/>
  <c r="Q92" i="5"/>
  <c r="E92" i="5"/>
  <c r="L104" i="6"/>
  <c r="L79" i="6" s="1"/>
  <c r="L78" i="6" s="1"/>
  <c r="L79" i="5"/>
  <c r="Q86" i="5"/>
  <c r="K83" i="5"/>
  <c r="G77" i="5"/>
  <c r="N97" i="6"/>
  <c r="P59" i="5"/>
  <c r="Q90" i="5"/>
  <c r="M85" i="5"/>
  <c r="P82" i="5"/>
  <c r="I95" i="6"/>
  <c r="E54" i="5"/>
  <c r="F53" i="5"/>
  <c r="E49" i="5"/>
  <c r="D49" i="5" s="1"/>
  <c r="I57" i="5"/>
  <c r="D57" i="5" s="1"/>
  <c r="G84" i="5"/>
  <c r="E84" i="5" s="1"/>
  <c r="G72" i="5"/>
  <c r="G71" i="5" s="1"/>
  <c r="E58" i="5"/>
  <c r="D58" i="5" s="1"/>
  <c r="K43" i="5"/>
  <c r="M82" i="5"/>
  <c r="M81" i="5" s="1"/>
  <c r="G50" i="5"/>
  <c r="N45" i="5"/>
  <c r="D45" i="5"/>
  <c r="I134" i="3"/>
  <c r="N123" i="3"/>
  <c r="M93" i="3"/>
  <c r="J104" i="3"/>
  <c r="I104" i="3" s="1"/>
  <c r="I156" i="3"/>
  <c r="N133" i="3"/>
  <c r="N179" i="3"/>
  <c r="Q114" i="3"/>
  <c r="O142" i="3"/>
  <c r="O138" i="3"/>
  <c r="O141" i="3"/>
  <c r="O139" i="3"/>
  <c r="N139" i="3" s="1"/>
  <c r="N189" i="3"/>
  <c r="O140" i="3"/>
  <c r="N140" i="3" s="1"/>
  <c r="F143" i="3"/>
  <c r="E84" i="3"/>
  <c r="D84" i="3" s="1"/>
  <c r="M14" i="3"/>
  <c r="N165" i="3"/>
  <c r="I159" i="3"/>
  <c r="D159" i="3" s="1"/>
  <c r="J107" i="3"/>
  <c r="I107" i="3" s="1"/>
  <c r="F103" i="3"/>
  <c r="E155" i="3"/>
  <c r="E103" i="3" s="1"/>
  <c r="N183" i="3"/>
  <c r="J12" i="3"/>
  <c r="J28" i="3"/>
  <c r="J29" i="3"/>
  <c r="I31" i="3"/>
  <c r="F114" i="3"/>
  <c r="E115" i="3"/>
  <c r="N164" i="3"/>
  <c r="D164" i="3"/>
  <c r="N154" i="3"/>
  <c r="P102" i="3"/>
  <c r="G131" i="3"/>
  <c r="E131" i="3" s="1"/>
  <c r="F97" i="3"/>
  <c r="N58" i="3"/>
  <c r="D37" i="3"/>
  <c r="D15" i="3" s="1"/>
  <c r="E15" i="3"/>
  <c r="M29" i="3"/>
  <c r="N74" i="6"/>
  <c r="Q67" i="6"/>
  <c r="I56" i="6"/>
  <c r="P62" i="6"/>
  <c r="D116" i="6"/>
  <c r="D42" i="6"/>
  <c r="N42" i="6"/>
  <c r="D46" i="6"/>
  <c r="N46" i="6"/>
  <c r="M81" i="6"/>
  <c r="O62" i="6"/>
  <c r="N61" i="6"/>
  <c r="F67" i="6"/>
  <c r="N55" i="6"/>
  <c r="D55" i="6"/>
  <c r="I55" i="6"/>
  <c r="E41" i="6"/>
  <c r="D41" i="6" s="1"/>
  <c r="N48" i="6"/>
  <c r="D48" i="6"/>
  <c r="Q24" i="6"/>
  <c r="K97" i="6"/>
  <c r="I97" i="5"/>
  <c r="D97" i="5" s="1"/>
  <c r="K70" i="5"/>
  <c r="I70" i="5" s="1"/>
  <c r="I52" i="6"/>
  <c r="J24" i="6"/>
  <c r="G62" i="6"/>
  <c r="I109" i="6"/>
  <c r="J85" i="6"/>
  <c r="I85" i="6" s="1"/>
  <c r="I107" i="5"/>
  <c r="D107" i="5" s="1"/>
  <c r="E109" i="5"/>
  <c r="N103" i="6"/>
  <c r="Q78" i="5"/>
  <c r="H67" i="5"/>
  <c r="I105" i="6"/>
  <c r="D105" i="6" s="1"/>
  <c r="M79" i="5"/>
  <c r="O62" i="5"/>
  <c r="N63" i="5"/>
  <c r="D63" i="5"/>
  <c r="I104" i="6"/>
  <c r="J79" i="6"/>
  <c r="M86" i="5"/>
  <c r="I111" i="6"/>
  <c r="O110" i="6"/>
  <c r="D110" i="5"/>
  <c r="N110" i="5"/>
  <c r="M93" i="5"/>
  <c r="D64" i="5"/>
  <c r="N64" i="5"/>
  <c r="F114" i="6"/>
  <c r="E114" i="5"/>
  <c r="D114" i="5" s="1"/>
  <c r="E104" i="6"/>
  <c r="D104" i="6" s="1"/>
  <c r="F79" i="6"/>
  <c r="P92" i="5"/>
  <c r="E103" i="5"/>
  <c r="D103" i="5" s="1"/>
  <c r="L93" i="5"/>
  <c r="O78" i="5"/>
  <c r="O85" i="5"/>
  <c r="N85" i="5" s="1"/>
  <c r="L83" i="5"/>
  <c r="G85" i="5"/>
  <c r="I49" i="5"/>
  <c r="O91" i="5"/>
  <c r="G53" i="5"/>
  <c r="H62" i="5"/>
  <c r="P71" i="5"/>
  <c r="I55" i="5"/>
  <c r="N48" i="5"/>
  <c r="D48" i="5"/>
  <c r="D190" i="3"/>
  <c r="G69" i="5"/>
  <c r="L50" i="5"/>
  <c r="F67" i="5"/>
  <c r="Q69" i="5"/>
  <c r="Q67" i="5" s="1"/>
  <c r="E55" i="5"/>
  <c r="E42" i="5"/>
  <c r="D42" i="5" s="1"/>
  <c r="I47" i="5"/>
  <c r="E47" i="5"/>
  <c r="D47" i="5" s="1"/>
  <c r="D158" i="3"/>
  <c r="N158" i="3"/>
  <c r="O106" i="3"/>
  <c r="N106" i="3" s="1"/>
  <c r="N103" i="3"/>
  <c r="O101" i="3"/>
  <c r="N119" i="3"/>
  <c r="O118" i="3"/>
  <c r="N118" i="3" s="1"/>
  <c r="H101" i="3"/>
  <c r="I100" i="3"/>
  <c r="J99" i="3"/>
  <c r="I99" i="3" s="1"/>
  <c r="J106" i="3"/>
  <c r="I106" i="3" s="1"/>
  <c r="N149" i="3"/>
  <c r="D149" i="3"/>
  <c r="G142" i="3"/>
  <c r="G138" i="3"/>
  <c r="G139" i="3"/>
  <c r="E139" i="3" s="1"/>
  <c r="H138" i="3"/>
  <c r="H142" i="3"/>
  <c r="H143" i="3"/>
  <c r="H28" i="3" s="1"/>
  <c r="E120" i="3"/>
  <c r="N98" i="3"/>
  <c r="I176" i="3"/>
  <c r="D176" i="3" s="1"/>
  <c r="M114" i="3"/>
  <c r="K114" i="3"/>
  <c r="I177" i="3"/>
  <c r="H141" i="3"/>
  <c r="E165" i="3"/>
  <c r="D165" i="3" s="1"/>
  <c r="P128" i="3"/>
  <c r="N128" i="3" s="1"/>
  <c r="F110" i="3"/>
  <c r="E110" i="3" s="1"/>
  <c r="O97" i="3"/>
  <c r="P29" i="3"/>
  <c r="P28" i="3"/>
  <c r="P12" i="3"/>
  <c r="N12" i="3" s="1"/>
  <c r="D35" i="3"/>
  <c r="D14" i="3" s="1"/>
  <c r="I61" i="6"/>
  <c r="D61" i="6" s="1"/>
  <c r="P59" i="6"/>
  <c r="E82" i="7"/>
  <c r="E95" i="7"/>
  <c r="E94" i="7" s="1"/>
  <c r="I92" i="6"/>
  <c r="H71" i="6"/>
  <c r="I91" i="6"/>
  <c r="I90" i="6" s="1"/>
  <c r="J90" i="6"/>
  <c r="K90" i="6"/>
  <c r="E54" i="6"/>
  <c r="D54" i="6" s="1"/>
  <c r="F53" i="6"/>
  <c r="E53" i="6" s="1"/>
  <c r="M50" i="6"/>
  <c r="I77" i="6"/>
  <c r="Q81" i="6"/>
  <c r="G81" i="6"/>
  <c r="F87" i="6"/>
  <c r="D57" i="6"/>
  <c r="N57" i="6"/>
  <c r="H67" i="6"/>
  <c r="O53" i="6"/>
  <c r="P24" i="6"/>
  <c r="E58" i="6"/>
  <c r="D58" i="6" s="1"/>
  <c r="P43" i="6"/>
  <c r="P38" i="6" s="1"/>
  <c r="K59" i="6"/>
  <c r="M111" i="6"/>
  <c r="M88" i="6" s="1"/>
  <c r="M87" i="6" s="1"/>
  <c r="M88" i="5"/>
  <c r="M87" i="5" s="1"/>
  <c r="Q59" i="6"/>
  <c r="I49" i="6"/>
  <c r="G107" i="6"/>
  <c r="G83" i="5"/>
  <c r="I41" i="6"/>
  <c r="Q50" i="6"/>
  <c r="I108" i="5"/>
  <c r="E109" i="6"/>
  <c r="D66" i="5"/>
  <c r="N99" i="6"/>
  <c r="Q102" i="6"/>
  <c r="Q76" i="6" s="1"/>
  <c r="Q76" i="5"/>
  <c r="L62" i="6"/>
  <c r="F110" i="6"/>
  <c r="E110" i="5"/>
  <c r="L92" i="5"/>
  <c r="L90" i="5" s="1"/>
  <c r="E103" i="6"/>
  <c r="D103" i="6" s="1"/>
  <c r="I89" i="5"/>
  <c r="E83" i="5"/>
  <c r="L82" i="5"/>
  <c r="H74" i="5"/>
  <c r="E74" i="5" s="1"/>
  <c r="N55" i="5"/>
  <c r="D55" i="5"/>
  <c r="P90" i="5"/>
  <c r="L85" i="5"/>
  <c r="I85" i="5" s="1"/>
  <c r="H81" i="5"/>
  <c r="K73" i="5"/>
  <c r="I73" i="5" s="1"/>
  <c r="L84" i="5"/>
  <c r="I84" i="5" s="1"/>
  <c r="E101" i="6"/>
  <c r="F75" i="6"/>
  <c r="E75" i="6" s="1"/>
  <c r="N54" i="5"/>
  <c r="O53" i="5"/>
  <c r="D54" i="5"/>
  <c r="I80" i="5"/>
  <c r="J59" i="5"/>
  <c r="I60" i="5"/>
  <c r="I72" i="5"/>
  <c r="J71" i="5"/>
  <c r="M53" i="5"/>
  <c r="Q62" i="5"/>
  <c r="H69" i="5"/>
  <c r="Q50" i="5"/>
  <c r="O39" i="5"/>
  <c r="N40" i="5"/>
  <c r="D40" i="5"/>
  <c r="G43" i="5"/>
  <c r="Q53" i="5"/>
  <c r="E134" i="3"/>
  <c r="K59" i="5"/>
  <c r="Q121" i="3"/>
  <c r="F123" i="3"/>
  <c r="E147" i="3"/>
  <c r="E11" i="10" s="1"/>
  <c r="D161" i="3"/>
  <c r="N161" i="3"/>
  <c r="J129" i="3"/>
  <c r="I129" i="3" s="1"/>
  <c r="Q101" i="3"/>
  <c r="I149" i="3"/>
  <c r="J97" i="3"/>
  <c r="I189" i="3"/>
  <c r="D189" i="3" s="1"/>
  <c r="J140" i="3"/>
  <c r="I140" i="3" s="1"/>
  <c r="J139" i="3"/>
  <c r="I139" i="3" s="1"/>
  <c r="J142" i="3"/>
  <c r="I142" i="3" s="1"/>
  <c r="J138" i="3"/>
  <c r="P142" i="3"/>
  <c r="P141" i="3"/>
  <c r="P138" i="3"/>
  <c r="P137" i="3" s="1"/>
  <c r="M108" i="3"/>
  <c r="N159" i="3"/>
  <c r="N124" i="3"/>
  <c r="N68" i="3"/>
  <c r="D68" i="3"/>
  <c r="J113" i="3"/>
  <c r="I113" i="3" s="1"/>
  <c r="F102" i="3"/>
  <c r="E154" i="3"/>
  <c r="F141" i="3"/>
  <c r="E141" i="3" s="1"/>
  <c r="O110" i="3"/>
  <c r="N110" i="3" s="1"/>
  <c r="I58" i="3"/>
  <c r="D58" i="3" s="1"/>
  <c r="O29" i="3"/>
  <c r="I168" i="3"/>
  <c r="D168" i="3" s="1"/>
  <c r="O114" i="3"/>
  <c r="J96" i="3" l="1"/>
  <c r="I96" i="3" s="1"/>
  <c r="I97" i="3"/>
  <c r="D154" i="3"/>
  <c r="E102" i="3"/>
  <c r="J137" i="3"/>
  <c r="I138" i="3"/>
  <c r="E123" i="3"/>
  <c r="F121" i="3"/>
  <c r="N53" i="5"/>
  <c r="L81" i="5"/>
  <c r="H66" i="6"/>
  <c r="E114" i="3"/>
  <c r="P81" i="5"/>
  <c r="N82" i="5"/>
  <c r="I92" i="5"/>
  <c r="I90" i="5" s="1"/>
  <c r="E77" i="5"/>
  <c r="N92" i="5"/>
  <c r="G91" i="6"/>
  <c r="E113" i="6"/>
  <c r="H38" i="6"/>
  <c r="L71" i="5"/>
  <c r="P71" i="6"/>
  <c r="E117" i="3"/>
  <c r="D147" i="3"/>
  <c r="M66" i="6"/>
  <c r="K24" i="6"/>
  <c r="N111" i="6"/>
  <c r="O88" i="6"/>
  <c r="N73" i="6"/>
  <c r="D95" i="5"/>
  <c r="E29" i="3"/>
  <c r="F25" i="3"/>
  <c r="F38" i="5"/>
  <c r="E39" i="5"/>
  <c r="N112" i="6"/>
  <c r="O89" i="6"/>
  <c r="I100" i="6"/>
  <c r="D100" i="6" s="1"/>
  <c r="J74" i="6"/>
  <c r="K75" i="6"/>
  <c r="I101" i="6"/>
  <c r="D101" i="6" s="1"/>
  <c r="P38" i="5"/>
  <c r="E72" i="5"/>
  <c r="F71" i="5"/>
  <c r="N79" i="6"/>
  <c r="O78" i="6"/>
  <c r="N78" i="6" s="1"/>
  <c r="E95" i="6"/>
  <c r="D95" i="6" s="1"/>
  <c r="G68" i="6"/>
  <c r="D45" i="3"/>
  <c r="D16" i="3" s="1"/>
  <c r="D46" i="5"/>
  <c r="I97" i="6"/>
  <c r="D97" i="6" s="1"/>
  <c r="K70" i="6"/>
  <c r="M25" i="3"/>
  <c r="J25" i="3"/>
  <c r="I29" i="3"/>
  <c r="N141" i="3"/>
  <c r="E69" i="5"/>
  <c r="L78" i="5"/>
  <c r="D109" i="6"/>
  <c r="N109" i="6"/>
  <c r="O85" i="6"/>
  <c r="N50" i="5"/>
  <c r="I89" i="6"/>
  <c r="G87" i="5"/>
  <c r="E87" i="5" s="1"/>
  <c r="G84" i="6"/>
  <c r="E108" i="6"/>
  <c r="P114" i="3"/>
  <c r="N114" i="3" s="1"/>
  <c r="N115" i="3"/>
  <c r="E91" i="5"/>
  <c r="E90" i="5" s="1"/>
  <c r="N114" i="6"/>
  <c r="O92" i="6"/>
  <c r="J108" i="3"/>
  <c r="I110" i="6"/>
  <c r="J86" i="6"/>
  <c r="D98" i="5"/>
  <c r="I62" i="6"/>
  <c r="I88" i="6"/>
  <c r="N72" i="6"/>
  <c r="O71" i="6"/>
  <c r="N71" i="6" s="1"/>
  <c r="D43" i="6"/>
  <c r="N43" i="6"/>
  <c r="E73" i="6"/>
  <c r="M38" i="6"/>
  <c r="N59" i="5"/>
  <c r="I62" i="5"/>
  <c r="O38" i="6"/>
  <c r="I59" i="6"/>
  <c r="E97" i="3"/>
  <c r="F96" i="3"/>
  <c r="E96" i="3" s="1"/>
  <c r="P121" i="3"/>
  <c r="I59" i="5"/>
  <c r="N101" i="3"/>
  <c r="E79" i="6"/>
  <c r="F78" i="6"/>
  <c r="E78" i="6" s="1"/>
  <c r="P101" i="3"/>
  <c r="N102" i="3"/>
  <c r="I112" i="6"/>
  <c r="D112" i="6" s="1"/>
  <c r="N71" i="5"/>
  <c r="E81" i="5"/>
  <c r="I93" i="5"/>
  <c r="E50" i="5"/>
  <c r="D50" i="5" s="1"/>
  <c r="E102" i="6"/>
  <c r="F76" i="6"/>
  <c r="L87" i="5"/>
  <c r="I87" i="5" s="1"/>
  <c r="G38" i="5"/>
  <c r="E98" i="6"/>
  <c r="D98" i="6" s="1"/>
  <c r="F72" i="6"/>
  <c r="L137" i="3"/>
  <c r="E62" i="5"/>
  <c r="D62" i="5" s="1"/>
  <c r="Q71" i="5"/>
  <c r="Q66" i="5" s="1"/>
  <c r="Q38" i="6"/>
  <c r="F92" i="3"/>
  <c r="E93" i="3"/>
  <c r="I12" i="3"/>
  <c r="D31" i="3"/>
  <c r="D12" i="3" s="1"/>
  <c r="N138" i="3"/>
  <c r="O137" i="3"/>
  <c r="N137" i="3" s="1"/>
  <c r="F137" i="3"/>
  <c r="E138" i="3"/>
  <c r="E43" i="5"/>
  <c r="D59" i="6"/>
  <c r="N59" i="6"/>
  <c r="Q38" i="5"/>
  <c r="I74" i="5"/>
  <c r="L87" i="6"/>
  <c r="I87" i="6" s="1"/>
  <c r="E28" i="9"/>
  <c r="K137" i="3"/>
  <c r="G38" i="6"/>
  <c r="G88" i="6"/>
  <c r="E111" i="6"/>
  <c r="D111" i="6" s="1"/>
  <c r="N115" i="6"/>
  <c r="O93" i="6"/>
  <c r="Q92" i="3"/>
  <c r="Q71" i="6"/>
  <c r="N81" i="5"/>
  <c r="I82" i="5"/>
  <c r="J81" i="5"/>
  <c r="I81" i="5" s="1"/>
  <c r="O108" i="3"/>
  <c r="E74" i="6"/>
  <c r="H137" i="3"/>
  <c r="H92" i="3" s="1"/>
  <c r="D110" i="6"/>
  <c r="N110" i="6"/>
  <c r="O86" i="6"/>
  <c r="N62" i="6"/>
  <c r="N142" i="3"/>
  <c r="M92" i="3"/>
  <c r="M26" i="3" s="1"/>
  <c r="G69" i="6"/>
  <c r="E96" i="6"/>
  <c r="D96" i="6" s="1"/>
  <c r="D108" i="6"/>
  <c r="N108" i="6"/>
  <c r="O84" i="6"/>
  <c r="N113" i="6"/>
  <c r="D113" i="6"/>
  <c r="O91" i="6"/>
  <c r="M90" i="5"/>
  <c r="N96" i="6"/>
  <c r="O69" i="6"/>
  <c r="D146" i="3"/>
  <c r="E20" i="10"/>
  <c r="E10" i="10" s="1"/>
  <c r="E29" i="10" s="1"/>
  <c r="E34" i="10" s="1"/>
  <c r="O99" i="3"/>
  <c r="N99" i="3" s="1"/>
  <c r="N100" i="3"/>
  <c r="K67" i="5"/>
  <c r="E59" i="5"/>
  <c r="D59" i="5" s="1"/>
  <c r="I50" i="5"/>
  <c r="I114" i="3"/>
  <c r="Q81" i="5"/>
  <c r="E62" i="6"/>
  <c r="D62" i="6" s="1"/>
  <c r="O87" i="5"/>
  <c r="N87" i="5" s="1"/>
  <c r="N88" i="5"/>
  <c r="I76" i="5"/>
  <c r="K101" i="3"/>
  <c r="I102" i="3"/>
  <c r="H38" i="5"/>
  <c r="O24" i="6"/>
  <c r="L25" i="3"/>
  <c r="N24" i="5"/>
  <c r="F66" i="5"/>
  <c r="J78" i="6"/>
  <c r="I78" i="6" s="1"/>
  <c r="I79" i="6"/>
  <c r="D29" i="3"/>
  <c r="D23" i="3" s="1"/>
  <c r="N29" i="3"/>
  <c r="O25" i="3"/>
  <c r="N39" i="5"/>
  <c r="D39" i="5"/>
  <c r="O38" i="5"/>
  <c r="E110" i="6"/>
  <c r="F86" i="6"/>
  <c r="P25" i="3"/>
  <c r="N78" i="5"/>
  <c r="E114" i="6"/>
  <c r="D114" i="6" s="1"/>
  <c r="F92" i="6"/>
  <c r="N62" i="5"/>
  <c r="I24" i="6"/>
  <c r="Q66" i="6"/>
  <c r="E143" i="3"/>
  <c r="F28" i="3"/>
  <c r="E28" i="3" s="1"/>
  <c r="O121" i="3"/>
  <c r="G121" i="3"/>
  <c r="G92" i="3" s="1"/>
  <c r="E142" i="3"/>
  <c r="N69" i="5"/>
  <c r="O67" i="5"/>
  <c r="H71" i="5"/>
  <c r="H66" i="5" s="1"/>
  <c r="E39" i="6"/>
  <c r="D155" i="3"/>
  <c r="L93" i="3"/>
  <c r="L14" i="3"/>
  <c r="L28" i="3"/>
  <c r="I28" i="3" s="1"/>
  <c r="D28" i="3" s="1"/>
  <c r="N50" i="6"/>
  <c r="D50" i="6"/>
  <c r="D43" i="5"/>
  <c r="N43" i="5"/>
  <c r="E85" i="5"/>
  <c r="N107" i="6"/>
  <c r="O83" i="6"/>
  <c r="K38" i="5"/>
  <c r="I24" i="5"/>
  <c r="D24" i="5" s="1"/>
  <c r="L67" i="5"/>
  <c r="I68" i="5"/>
  <c r="D100" i="5"/>
  <c r="D63" i="6"/>
  <c r="P66" i="6"/>
  <c r="N28" i="3"/>
  <c r="K73" i="6"/>
  <c r="I43" i="5"/>
  <c r="I38" i="5" s="1"/>
  <c r="I106" i="6"/>
  <c r="D106" i="6" s="1"/>
  <c r="J82" i="6"/>
  <c r="I123" i="3"/>
  <c r="J121" i="3"/>
  <c r="I121" i="3" s="1"/>
  <c r="F101" i="3"/>
  <c r="E53" i="5"/>
  <c r="D53" i="5" s="1"/>
  <c r="E107" i="6"/>
  <c r="D107" i="6" s="1"/>
  <c r="G83" i="6"/>
  <c r="D53" i="6"/>
  <c r="N53" i="6"/>
  <c r="N97" i="3"/>
  <c r="O96" i="3"/>
  <c r="N96" i="3" s="1"/>
  <c r="G137" i="3"/>
  <c r="O90" i="5"/>
  <c r="N90" i="5" s="1"/>
  <c r="N91" i="5"/>
  <c r="N79" i="5"/>
  <c r="M78" i="5"/>
  <c r="N95" i="3"/>
  <c r="O93" i="3"/>
  <c r="I39" i="6"/>
  <c r="I38" i="6" s="1"/>
  <c r="J38" i="6"/>
  <c r="F38" i="6"/>
  <c r="E109" i="3"/>
  <c r="F108" i="3"/>
  <c r="J118" i="3"/>
  <c r="I118" i="3" s="1"/>
  <c r="I119" i="3"/>
  <c r="L38" i="6"/>
  <c r="K71" i="5"/>
  <c r="I71" i="5" s="1"/>
  <c r="P67" i="5"/>
  <c r="P66" i="5" s="1"/>
  <c r="N68" i="5"/>
  <c r="I103" i="3"/>
  <c r="J101" i="3"/>
  <c r="J92" i="3" s="1"/>
  <c r="L38" i="5"/>
  <c r="K78" i="5"/>
  <c r="I78" i="5" s="1"/>
  <c r="I79" i="5"/>
  <c r="E88" i="5"/>
  <c r="M67" i="5"/>
  <c r="M66" i="5" s="1"/>
  <c r="G93" i="6"/>
  <c r="E115" i="6"/>
  <c r="D115" i="6" s="1"/>
  <c r="I102" i="6"/>
  <c r="J76" i="6"/>
  <c r="G67" i="5"/>
  <c r="G66" i="5" s="1"/>
  <c r="E68" i="5"/>
  <c r="J71" i="6"/>
  <c r="I72" i="6"/>
  <c r="J26" i="3" l="1"/>
  <c r="H26" i="3"/>
  <c r="G26" i="3"/>
  <c r="N93" i="3"/>
  <c r="O92" i="3"/>
  <c r="D24" i="6"/>
  <c r="N24" i="6"/>
  <c r="N69" i="6"/>
  <c r="O67" i="6"/>
  <c r="G87" i="6"/>
  <c r="E87" i="6" s="1"/>
  <c r="E88" i="6"/>
  <c r="E92" i="3"/>
  <c r="F26" i="3"/>
  <c r="E26" i="3" s="1"/>
  <c r="D102" i="6"/>
  <c r="I74" i="6"/>
  <c r="J66" i="5"/>
  <c r="E108" i="3"/>
  <c r="E67" i="5"/>
  <c r="E66" i="5" s="1"/>
  <c r="N85" i="6"/>
  <c r="K71" i="6"/>
  <c r="I71" i="6" s="1"/>
  <c r="L92" i="3"/>
  <c r="N84" i="6"/>
  <c r="Q26" i="3"/>
  <c r="E72" i="6"/>
  <c r="F71" i="6"/>
  <c r="E84" i="6"/>
  <c r="E71" i="5"/>
  <c r="N89" i="6"/>
  <c r="E25" i="3"/>
  <c r="I76" i="6"/>
  <c r="E37" i="9"/>
  <c r="N121" i="3"/>
  <c r="N25" i="3"/>
  <c r="K66" i="5"/>
  <c r="I67" i="5"/>
  <c r="I66" i="5" s="1"/>
  <c r="I73" i="6"/>
  <c r="I25" i="3"/>
  <c r="I137" i="3"/>
  <c r="E101" i="3"/>
  <c r="L66" i="5"/>
  <c r="E38" i="6"/>
  <c r="D39" i="6"/>
  <c r="E86" i="6"/>
  <c r="F81" i="6"/>
  <c r="E81" i="6" s="1"/>
  <c r="N86" i="6"/>
  <c r="O81" i="6"/>
  <c r="N81" i="6" s="1"/>
  <c r="N108" i="3"/>
  <c r="N93" i="6"/>
  <c r="I93" i="3"/>
  <c r="I86" i="6"/>
  <c r="G67" i="6"/>
  <c r="E68" i="6"/>
  <c r="I101" i="3"/>
  <c r="E83" i="6"/>
  <c r="E92" i="6"/>
  <c r="F90" i="6"/>
  <c r="K92" i="3"/>
  <c r="N38" i="6"/>
  <c r="D38" i="6"/>
  <c r="E38" i="5"/>
  <c r="L66" i="6"/>
  <c r="E93" i="6"/>
  <c r="I108" i="3"/>
  <c r="I70" i="6"/>
  <c r="K67" i="6"/>
  <c r="G90" i="6"/>
  <c r="E91" i="6"/>
  <c r="E69" i="6"/>
  <c r="I82" i="6"/>
  <c r="J81" i="6"/>
  <c r="I81" i="6" s="1"/>
  <c r="N83" i="6"/>
  <c r="O66" i="5"/>
  <c r="N66" i="5" s="1"/>
  <c r="N67" i="5"/>
  <c r="D38" i="5"/>
  <c r="N38" i="5"/>
  <c r="O90" i="6"/>
  <c r="N90" i="6" s="1"/>
  <c r="N91" i="6"/>
  <c r="E137" i="3"/>
  <c r="E76" i="6"/>
  <c r="P92" i="3"/>
  <c r="N92" i="6"/>
  <c r="I75" i="6"/>
  <c r="O87" i="6"/>
  <c r="N87" i="6" s="1"/>
  <c r="N88" i="6"/>
  <c r="E121" i="3"/>
  <c r="P26" i="3" l="1"/>
  <c r="K26" i="3"/>
  <c r="E90" i="6"/>
  <c r="J66" i="6"/>
  <c r="N67" i="6"/>
  <c r="O66" i="6"/>
  <c r="N66" i="6" s="1"/>
  <c r="L26" i="3"/>
  <c r="K66" i="6"/>
  <c r="I67" i="6"/>
  <c r="I66" i="6" s="1"/>
  <c r="D25" i="3"/>
  <c r="E71" i="6"/>
  <c r="F66" i="6"/>
  <c r="G66" i="6"/>
  <c r="E67" i="6"/>
  <c r="E66" i="6" s="1"/>
  <c r="I26" i="3"/>
  <c r="E36" i="9"/>
  <c r="N92" i="3"/>
  <c r="O26" i="3"/>
  <c r="I92" i="3"/>
  <c r="N26" i="3" l="1"/>
  <c r="D26" i="3"/>
  <c r="O242" i="3" s="1"/>
  <c r="F242" i="3"/>
  <c r="M242" i="3"/>
  <c r="P242" i="3"/>
  <c r="O161" i="5" l="1"/>
  <c r="O157" i="5"/>
  <c r="O153" i="5"/>
  <c r="O149" i="5"/>
  <c r="O145" i="5"/>
  <c r="O162" i="5"/>
  <c r="O158" i="5"/>
  <c r="O154" i="5"/>
  <c r="O150" i="5"/>
  <c r="O146" i="5"/>
  <c r="O156" i="5"/>
  <c r="O155" i="5"/>
  <c r="O163" i="5"/>
  <c r="O159" i="5"/>
  <c r="O148" i="5"/>
  <c r="O160" i="5"/>
  <c r="O144" i="5"/>
  <c r="O151" i="5"/>
  <c r="O152" i="5"/>
  <c r="O147" i="5"/>
  <c r="O232" i="3"/>
  <c r="O227" i="3"/>
  <c r="O207" i="3"/>
  <c r="O199" i="3"/>
  <c r="O231" i="3"/>
  <c r="N242" i="3"/>
  <c r="O216" i="3"/>
  <c r="O195" i="3"/>
  <c r="O223" i="3"/>
  <c r="O192" i="3"/>
  <c r="O203" i="3"/>
  <c r="O225" i="3"/>
  <c r="O219" i="3"/>
  <c r="O213" i="3"/>
  <c r="O209" i="3"/>
  <c r="O238" i="3"/>
  <c r="O234" i="3"/>
  <c r="O214" i="3"/>
  <c r="O233" i="3"/>
  <c r="O239" i="3"/>
  <c r="O222" i="3"/>
  <c r="O201" i="3"/>
  <c r="O228" i="3"/>
  <c r="O221" i="3"/>
  <c r="O240" i="3"/>
  <c r="O224" i="3"/>
  <c r="O210" i="3"/>
  <c r="O212" i="3"/>
  <c r="O206" i="3"/>
  <c r="O217" i="3"/>
  <c r="O197" i="3"/>
  <c r="O237" i="3"/>
  <c r="O200" i="3"/>
  <c r="O230" i="3"/>
  <c r="O194" i="3"/>
  <c r="O220" i="3"/>
  <c r="O226" i="3"/>
  <c r="O229" i="3"/>
  <c r="O208" i="3"/>
  <c r="O236" i="3"/>
  <c r="O202" i="3"/>
  <c r="P163" i="5"/>
  <c r="P159" i="5"/>
  <c r="P155" i="5"/>
  <c r="P151" i="5"/>
  <c r="P147" i="5"/>
  <c r="P145" i="5"/>
  <c r="P144" i="5"/>
  <c r="P153" i="5"/>
  <c r="P152" i="5"/>
  <c r="P148" i="5"/>
  <c r="P160" i="5"/>
  <c r="P154" i="5"/>
  <c r="P149" i="5"/>
  <c r="P161" i="5"/>
  <c r="P150" i="5"/>
  <c r="P162" i="5"/>
  <c r="P156" i="5"/>
  <c r="P157" i="5"/>
  <c r="P146" i="5"/>
  <c r="P158" i="5"/>
  <c r="P219" i="3"/>
  <c r="P199" i="3"/>
  <c r="P227" i="3"/>
  <c r="P216" i="3"/>
  <c r="P236" i="3"/>
  <c r="P203" i="3"/>
  <c r="P223" i="3"/>
  <c r="P207" i="3"/>
  <c r="P231" i="3"/>
  <c r="P220" i="3"/>
  <c r="P234" i="3"/>
  <c r="P210" i="3"/>
  <c r="P214" i="3"/>
  <c r="P233" i="3"/>
  <c r="P226" i="3"/>
  <c r="P239" i="3"/>
  <c r="P200" i="3"/>
  <c r="P232" i="3"/>
  <c r="P195" i="3"/>
  <c r="P224" i="3"/>
  <c r="P229" i="3"/>
  <c r="P206" i="3"/>
  <c r="P222" i="3"/>
  <c r="P213" i="3"/>
  <c r="P225" i="3"/>
  <c r="P240" i="3"/>
  <c r="P228" i="3"/>
  <c r="P237" i="3"/>
  <c r="P192" i="3"/>
  <c r="P191" i="3" s="1"/>
  <c r="P197" i="3"/>
  <c r="P196" i="3" s="1"/>
  <c r="P217" i="3"/>
  <c r="P201" i="3"/>
  <c r="P202" i="3"/>
  <c r="P18" i="3" s="1"/>
  <c r="P221" i="3"/>
  <c r="P194" i="3"/>
  <c r="P193" i="3" s="1"/>
  <c r="P212" i="3"/>
  <c r="P211" i="3" s="1"/>
  <c r="P208" i="3"/>
  <c r="P230" i="3"/>
  <c r="P209" i="3"/>
  <c r="P238" i="3"/>
  <c r="Q242" i="3"/>
  <c r="G242" i="3"/>
  <c r="H242" i="3"/>
  <c r="M160" i="5"/>
  <c r="M156" i="5"/>
  <c r="M152" i="5"/>
  <c r="M148" i="5"/>
  <c r="M144" i="5"/>
  <c r="M161" i="5"/>
  <c r="M157" i="5"/>
  <c r="M153" i="5"/>
  <c r="M149" i="5"/>
  <c r="M145" i="5"/>
  <c r="M147" i="5"/>
  <c r="M146" i="5"/>
  <c r="M155" i="5"/>
  <c r="M154" i="5"/>
  <c r="M158" i="5"/>
  <c r="M159" i="5"/>
  <c r="M150" i="5"/>
  <c r="M162" i="5"/>
  <c r="M151" i="5"/>
  <c r="M163" i="5"/>
  <c r="M231" i="3"/>
  <c r="M195" i="3"/>
  <c r="M223" i="3"/>
  <c r="M232" i="3"/>
  <c r="M227" i="3"/>
  <c r="M199" i="3"/>
  <c r="M234" i="3"/>
  <c r="M192" i="3"/>
  <c r="M191" i="3" s="1"/>
  <c r="M207" i="3"/>
  <c r="M203" i="3"/>
  <c r="M221" i="3"/>
  <c r="M219" i="3"/>
  <c r="M210" i="3"/>
  <c r="M208" i="3"/>
  <c r="M237" i="3"/>
  <c r="M209" i="3"/>
  <c r="M220" i="3"/>
  <c r="M230" i="3"/>
  <c r="M226" i="3"/>
  <c r="M224" i="3"/>
  <c r="M240" i="3"/>
  <c r="M194" i="3"/>
  <c r="M216" i="3"/>
  <c r="M238" i="3"/>
  <c r="M233" i="3"/>
  <c r="M212" i="3"/>
  <c r="M206" i="3"/>
  <c r="M217" i="3"/>
  <c r="M197" i="3"/>
  <c r="M196" i="3" s="1"/>
  <c r="M213" i="3"/>
  <c r="M201" i="3"/>
  <c r="M225" i="3"/>
  <c r="M222" i="3"/>
  <c r="M228" i="3"/>
  <c r="M200" i="3"/>
  <c r="M229" i="3"/>
  <c r="M202" i="3"/>
  <c r="M18" i="3" s="1"/>
  <c r="M236" i="3"/>
  <c r="M239" i="3"/>
  <c r="M214" i="3"/>
  <c r="F162" i="5"/>
  <c r="F158" i="5"/>
  <c r="F154" i="5"/>
  <c r="F150" i="5"/>
  <c r="F146" i="5"/>
  <c r="F163" i="5"/>
  <c r="F153" i="5"/>
  <c r="F161" i="5"/>
  <c r="F144" i="5"/>
  <c r="F156" i="5"/>
  <c r="F151" i="5"/>
  <c r="F145" i="5"/>
  <c r="F157" i="5"/>
  <c r="F152" i="5"/>
  <c r="F147" i="5"/>
  <c r="F159" i="5"/>
  <c r="F148" i="5"/>
  <c r="F160" i="5"/>
  <c r="F149" i="5"/>
  <c r="F155" i="5"/>
  <c r="F227" i="3"/>
  <c r="F207" i="3"/>
  <c r="F236" i="3"/>
  <c r="F231" i="3"/>
  <c r="F226" i="3"/>
  <c r="E242" i="3"/>
  <c r="F219" i="3"/>
  <c r="F238" i="3"/>
  <c r="F209" i="3"/>
  <c r="F199" i="3"/>
  <c r="F195" i="3"/>
  <c r="F239" i="3"/>
  <c r="F233" i="3"/>
  <c r="F232" i="3"/>
  <c r="F234" i="3"/>
  <c r="F222" i="3"/>
  <c r="F237" i="3"/>
  <c r="F213" i="3"/>
  <c r="F202" i="3"/>
  <c r="F229" i="3"/>
  <c r="F223" i="3"/>
  <c r="F225" i="3"/>
  <c r="F203" i="3"/>
  <c r="F212" i="3"/>
  <c r="F217" i="3"/>
  <c r="F192" i="3"/>
  <c r="F201" i="3"/>
  <c r="F228" i="3"/>
  <c r="F200" i="3"/>
  <c r="F221" i="3"/>
  <c r="F224" i="3"/>
  <c r="F210" i="3"/>
  <c r="F220" i="3"/>
  <c r="F240" i="3"/>
  <c r="F230" i="3"/>
  <c r="F194" i="3"/>
  <c r="F197" i="3"/>
  <c r="F214" i="3"/>
  <c r="F208" i="3"/>
  <c r="F206" i="3"/>
  <c r="F216" i="3"/>
  <c r="L242" i="3"/>
  <c r="J242" i="3"/>
  <c r="K242" i="3"/>
  <c r="F218" i="3" l="1"/>
  <c r="F149" i="6"/>
  <c r="F124" i="5"/>
  <c r="F151" i="6"/>
  <c r="F126" i="5"/>
  <c r="F154" i="6"/>
  <c r="F131" i="5"/>
  <c r="M19" i="3"/>
  <c r="M22" i="3"/>
  <c r="M205" i="3"/>
  <c r="M20" i="3" s="1"/>
  <c r="M21" i="3"/>
  <c r="M158" i="6"/>
  <c r="M135" i="6" s="1"/>
  <c r="M30" i="6" s="1"/>
  <c r="M135" i="5"/>
  <c r="M30" i="5" s="1"/>
  <c r="M157" i="6"/>
  <c r="M134" i="6" s="1"/>
  <c r="M29" i="6" s="1"/>
  <c r="M134" i="5"/>
  <c r="M29" i="5" s="1"/>
  <c r="G161" i="5"/>
  <c r="G157" i="5"/>
  <c r="G153" i="5"/>
  <c r="G149" i="5"/>
  <c r="G145" i="5"/>
  <c r="G162" i="5"/>
  <c r="G158" i="5"/>
  <c r="E158" i="5" s="1"/>
  <c r="G154" i="5"/>
  <c r="G150" i="5"/>
  <c r="G146" i="5"/>
  <c r="G152" i="5"/>
  <c r="G151" i="5"/>
  <c r="G160" i="5"/>
  <c r="G159" i="5"/>
  <c r="G156" i="5"/>
  <c r="E156" i="5" s="1"/>
  <c r="G163" i="5"/>
  <c r="G147" i="5"/>
  <c r="G148" i="5"/>
  <c r="G155" i="5"/>
  <c r="G144" i="5"/>
  <c r="G232" i="3"/>
  <c r="G219" i="3"/>
  <c r="G199" i="3"/>
  <c r="E199" i="3" s="1"/>
  <c r="E17" i="3" s="1"/>
  <c r="G209" i="3"/>
  <c r="G203" i="3"/>
  <c r="E203" i="3" s="1"/>
  <c r="G213" i="3"/>
  <c r="G223" i="3"/>
  <c r="G222" i="3"/>
  <c r="G226" i="3"/>
  <c r="G220" i="3"/>
  <c r="G195" i="3"/>
  <c r="G194" i="3"/>
  <c r="G239" i="3"/>
  <c r="G233" i="3"/>
  <c r="G227" i="3"/>
  <c r="G234" i="3"/>
  <c r="E234" i="3" s="1"/>
  <c r="G216" i="3"/>
  <c r="G207" i="3"/>
  <c r="G212" i="3"/>
  <c r="G211" i="3" s="1"/>
  <c r="G231" i="3"/>
  <c r="G197" i="3"/>
  <c r="G196" i="3" s="1"/>
  <c r="G229" i="3"/>
  <c r="G224" i="3"/>
  <c r="E224" i="3" s="1"/>
  <c r="G208" i="3"/>
  <c r="E208" i="3" s="1"/>
  <c r="G217" i="3"/>
  <c r="G214" i="3"/>
  <c r="G240" i="3"/>
  <c r="E240" i="3" s="1"/>
  <c r="G202" i="3"/>
  <c r="G18" i="3" s="1"/>
  <c r="G221" i="3"/>
  <c r="G201" i="3"/>
  <c r="G206" i="3"/>
  <c r="G228" i="3"/>
  <c r="G210" i="3"/>
  <c r="G237" i="3"/>
  <c r="G192" i="3"/>
  <c r="G191" i="3" s="1"/>
  <c r="G238" i="3"/>
  <c r="G200" i="3"/>
  <c r="G225" i="3"/>
  <c r="G236" i="3"/>
  <c r="G230" i="3"/>
  <c r="P198" i="3"/>
  <c r="P16" i="3" s="1"/>
  <c r="P17" i="3"/>
  <c r="P161" i="6"/>
  <c r="P140" i="6" s="1"/>
  <c r="P140" i="5"/>
  <c r="P145" i="6"/>
  <c r="P119" i="6" s="1"/>
  <c r="P13" i="6" s="1"/>
  <c r="P119" i="5"/>
  <c r="P13" i="5" s="1"/>
  <c r="N202" i="3"/>
  <c r="O18" i="3"/>
  <c r="N18" i="3" s="1"/>
  <c r="N200" i="3"/>
  <c r="O19" i="3"/>
  <c r="O22" i="3"/>
  <c r="N22" i="3" s="1"/>
  <c r="N240" i="3"/>
  <c r="N192" i="3"/>
  <c r="O191" i="3"/>
  <c r="N227" i="3"/>
  <c r="O159" i="6"/>
  <c r="N159" i="5"/>
  <c r="O137" i="5"/>
  <c r="O162" i="6"/>
  <c r="N162" i="5"/>
  <c r="O141" i="5"/>
  <c r="E225" i="3"/>
  <c r="F160" i="6"/>
  <c r="F138" i="5"/>
  <c r="F156" i="6"/>
  <c r="F133" i="5"/>
  <c r="F158" i="6"/>
  <c r="F135" i="5"/>
  <c r="M211" i="3"/>
  <c r="M154" i="6"/>
  <c r="M131" i="6" s="1"/>
  <c r="M131" i="5"/>
  <c r="M161" i="6"/>
  <c r="M140" i="6" s="1"/>
  <c r="M140" i="5"/>
  <c r="Q162" i="5"/>
  <c r="Q158" i="5"/>
  <c r="Q154" i="5"/>
  <c r="Q150" i="5"/>
  <c r="Q146" i="5"/>
  <c r="Q163" i="5"/>
  <c r="Q159" i="5"/>
  <c r="Q155" i="5"/>
  <c r="Q151" i="5"/>
  <c r="Q147" i="5"/>
  <c r="Q160" i="5"/>
  <c r="Q149" i="5"/>
  <c r="Q161" i="5"/>
  <c r="Q144" i="5"/>
  <c r="Q156" i="5"/>
  <c r="Q145" i="5"/>
  <c r="Q157" i="5"/>
  <c r="Q152" i="5"/>
  <c r="Q148" i="5"/>
  <c r="Q153" i="5"/>
  <c r="Q223" i="3"/>
  <c r="Q203" i="3"/>
  <c r="Q232" i="3"/>
  <c r="Q231" i="3"/>
  <c r="Q207" i="3"/>
  <c r="Q219" i="3"/>
  <c r="Q213" i="3"/>
  <c r="Q199" i="3"/>
  <c r="Q238" i="3"/>
  <c r="Q221" i="3"/>
  <c r="Q227" i="3"/>
  <c r="Q194" i="3"/>
  <c r="Q193" i="3" s="1"/>
  <c r="Q222" i="3"/>
  <c r="Q200" i="3"/>
  <c r="Q195" i="3"/>
  <c r="Q228" i="3"/>
  <c r="Q239" i="3"/>
  <c r="Q237" i="3"/>
  <c r="Q217" i="3"/>
  <c r="Q197" i="3"/>
  <c r="Q196" i="3" s="1"/>
  <c r="Q240" i="3"/>
  <c r="Q230" i="3"/>
  <c r="Q233" i="3"/>
  <c r="Q209" i="3"/>
  <c r="Q226" i="3"/>
  <c r="Q210" i="3"/>
  <c r="Q214" i="3"/>
  <c r="Q202" i="3"/>
  <c r="Q18" i="3" s="1"/>
  <c r="Q236" i="3"/>
  <c r="Q206" i="3"/>
  <c r="Q192" i="3"/>
  <c r="Q191" i="3" s="1"/>
  <c r="Q216" i="3"/>
  <c r="Q215" i="3" s="1"/>
  <c r="Q208" i="3"/>
  <c r="Q224" i="3"/>
  <c r="Q234" i="3"/>
  <c r="Q220" i="3"/>
  <c r="Q225" i="3"/>
  <c r="Q201" i="3"/>
  <c r="Q212" i="3"/>
  <c r="Q229" i="3"/>
  <c r="P19" i="3"/>
  <c r="P22" i="3"/>
  <c r="P218" i="3"/>
  <c r="P149" i="6"/>
  <c r="P124" i="6" s="1"/>
  <c r="P18" i="6" s="1"/>
  <c r="P124" i="5"/>
  <c r="P18" i="5" s="1"/>
  <c r="P147" i="6"/>
  <c r="P122" i="6" s="1"/>
  <c r="P122" i="5"/>
  <c r="N236" i="3"/>
  <c r="O235" i="3"/>
  <c r="N237" i="3"/>
  <c r="N221" i="3"/>
  <c r="N234" i="3"/>
  <c r="N223" i="3"/>
  <c r="N232" i="3"/>
  <c r="O163" i="6"/>
  <c r="O142" i="5"/>
  <c r="N163" i="5"/>
  <c r="O145" i="6"/>
  <c r="N145" i="5"/>
  <c r="O119" i="5"/>
  <c r="F196" i="3"/>
  <c r="F22" i="3"/>
  <c r="F19" i="3"/>
  <c r="E233" i="3"/>
  <c r="F148" i="6"/>
  <c r="F123" i="5"/>
  <c r="F144" i="6"/>
  <c r="F118" i="5"/>
  <c r="F162" i="6"/>
  <c r="F141" i="5"/>
  <c r="M155" i="6"/>
  <c r="M132" i="6" s="1"/>
  <c r="M27" i="6" s="1"/>
  <c r="M132" i="5"/>
  <c r="M27" i="5" s="1"/>
  <c r="M144" i="6"/>
  <c r="M118" i="6" s="1"/>
  <c r="M118" i="5"/>
  <c r="P158" i="6"/>
  <c r="P135" i="6" s="1"/>
  <c r="P30" i="6" s="1"/>
  <c r="P135" i="5"/>
  <c r="P30" i="5" s="1"/>
  <c r="P154" i="6"/>
  <c r="P131" i="6" s="1"/>
  <c r="P131" i="5"/>
  <c r="P151" i="6"/>
  <c r="P126" i="6" s="1"/>
  <c r="P20" i="6" s="1"/>
  <c r="P126" i="5"/>
  <c r="P20" i="5" s="1"/>
  <c r="N208" i="3"/>
  <c r="N197" i="3"/>
  <c r="O196" i="3"/>
  <c r="N196" i="3" s="1"/>
  <c r="N228" i="3"/>
  <c r="N238" i="3"/>
  <c r="N195" i="3"/>
  <c r="O147" i="6"/>
  <c r="N147" i="5"/>
  <c r="O122" i="5"/>
  <c r="O155" i="6"/>
  <c r="N155" i="5"/>
  <c r="O132" i="5"/>
  <c r="O149" i="6"/>
  <c r="N149" i="5"/>
  <c r="O124" i="5"/>
  <c r="K163" i="5"/>
  <c r="K159" i="5"/>
  <c r="K155" i="5"/>
  <c r="K151" i="5"/>
  <c r="K147" i="5"/>
  <c r="K160" i="5"/>
  <c r="K156" i="5"/>
  <c r="K152" i="5"/>
  <c r="K148" i="5"/>
  <c r="K144" i="5"/>
  <c r="K146" i="5"/>
  <c r="K145" i="5"/>
  <c r="K158" i="5"/>
  <c r="K153" i="5"/>
  <c r="K154" i="5"/>
  <c r="K149" i="5"/>
  <c r="K161" i="5"/>
  <c r="K150" i="5"/>
  <c r="K162" i="5"/>
  <c r="K157" i="5"/>
  <c r="K227" i="3"/>
  <c r="K207" i="3"/>
  <c r="K213" i="3"/>
  <c r="K195" i="3"/>
  <c r="K233" i="3"/>
  <c r="K226" i="3"/>
  <c r="K225" i="3"/>
  <c r="K221" i="3"/>
  <c r="K216" i="3"/>
  <c r="K215" i="3" s="1"/>
  <c r="K210" i="3"/>
  <c r="K223" i="3"/>
  <c r="K236" i="3"/>
  <c r="K192" i="3"/>
  <c r="K191" i="3" s="1"/>
  <c r="K232" i="3"/>
  <c r="K231" i="3"/>
  <c r="K199" i="3"/>
  <c r="K219" i="3"/>
  <c r="K214" i="3"/>
  <c r="K194" i="3"/>
  <c r="K208" i="3"/>
  <c r="K203" i="3"/>
  <c r="K237" i="3"/>
  <c r="K206" i="3"/>
  <c r="K217" i="3"/>
  <c r="K222" i="3"/>
  <c r="K238" i="3"/>
  <c r="K202" i="3"/>
  <c r="K18" i="3" s="1"/>
  <c r="K209" i="3"/>
  <c r="K240" i="3"/>
  <c r="K229" i="3"/>
  <c r="K200" i="3"/>
  <c r="K212" i="3"/>
  <c r="K197" i="3"/>
  <c r="K196" i="3" s="1"/>
  <c r="K224" i="3"/>
  <c r="K201" i="3"/>
  <c r="K230" i="3"/>
  <c r="K220" i="3"/>
  <c r="K239" i="3"/>
  <c r="K228" i="3"/>
  <c r="K234" i="3"/>
  <c r="F193" i="3"/>
  <c r="E231" i="3"/>
  <c r="F159" i="6"/>
  <c r="F137" i="5"/>
  <c r="F161" i="6"/>
  <c r="F140" i="5"/>
  <c r="M13" i="3"/>
  <c r="M163" i="6"/>
  <c r="M142" i="6" s="1"/>
  <c r="M37" i="6" s="1"/>
  <c r="M142" i="5"/>
  <c r="M37" i="5" s="1"/>
  <c r="M146" i="6"/>
  <c r="M120" i="6" s="1"/>
  <c r="M14" i="6" s="1"/>
  <c r="M120" i="5"/>
  <c r="M14" i="5" s="1"/>
  <c r="M148" i="6"/>
  <c r="M123" i="6" s="1"/>
  <c r="M17" i="6" s="1"/>
  <c r="M123" i="5"/>
  <c r="M17" i="5" s="1"/>
  <c r="P146" i="6"/>
  <c r="P120" i="6" s="1"/>
  <c r="P14" i="6" s="1"/>
  <c r="P120" i="5"/>
  <c r="P14" i="5" s="1"/>
  <c r="P160" i="6"/>
  <c r="P138" i="6" s="1"/>
  <c r="P33" i="6" s="1"/>
  <c r="P138" i="5"/>
  <c r="P33" i="5" s="1"/>
  <c r="P155" i="6"/>
  <c r="P132" i="6" s="1"/>
  <c r="P27" i="6" s="1"/>
  <c r="P132" i="5"/>
  <c r="P27" i="5" s="1"/>
  <c r="N229" i="3"/>
  <c r="N217" i="3"/>
  <c r="N201" i="3"/>
  <c r="N209" i="3"/>
  <c r="N216" i="3"/>
  <c r="O215" i="3"/>
  <c r="O152" i="6"/>
  <c r="N152" i="5"/>
  <c r="O127" i="5"/>
  <c r="O156" i="6"/>
  <c r="N156" i="5"/>
  <c r="O133" i="5"/>
  <c r="O153" i="6"/>
  <c r="N153" i="5"/>
  <c r="O129" i="5"/>
  <c r="J160" i="5"/>
  <c r="J156" i="5"/>
  <c r="J152" i="5"/>
  <c r="J148" i="5"/>
  <c r="J144" i="5"/>
  <c r="J150" i="5"/>
  <c r="J149" i="5"/>
  <c r="J158" i="5"/>
  <c r="J157" i="5"/>
  <c r="J147" i="5"/>
  <c r="J162" i="5"/>
  <c r="J151" i="5"/>
  <c r="J146" i="5"/>
  <c r="J163" i="5"/>
  <c r="J153" i="5"/>
  <c r="J159" i="5"/>
  <c r="J154" i="5"/>
  <c r="J155" i="5"/>
  <c r="J161" i="5"/>
  <c r="J145" i="5"/>
  <c r="I242" i="3"/>
  <c r="J219" i="3"/>
  <c r="J199" i="3"/>
  <c r="J233" i="3"/>
  <c r="J213" i="3"/>
  <c r="J207" i="3"/>
  <c r="I207" i="3" s="1"/>
  <c r="J238" i="3"/>
  <c r="I238" i="3" s="1"/>
  <c r="J223" i="3"/>
  <c r="J203" i="3"/>
  <c r="J232" i="3"/>
  <c r="J234" i="3"/>
  <c r="J216" i="3"/>
  <c r="J195" i="3"/>
  <c r="I195" i="3" s="1"/>
  <c r="J236" i="3"/>
  <c r="J231" i="3"/>
  <c r="J227" i="3"/>
  <c r="J225" i="3"/>
  <c r="J220" i="3"/>
  <c r="J237" i="3"/>
  <c r="J209" i="3"/>
  <c r="J229" i="3"/>
  <c r="J202" i="3"/>
  <c r="J210" i="3"/>
  <c r="J226" i="3"/>
  <c r="J228" i="3"/>
  <c r="J214" i="3"/>
  <c r="J230" i="3"/>
  <c r="J192" i="3"/>
  <c r="J194" i="3"/>
  <c r="J206" i="3"/>
  <c r="J239" i="3"/>
  <c r="J217" i="3"/>
  <c r="J212" i="3"/>
  <c r="J201" i="3"/>
  <c r="J197" i="3"/>
  <c r="J221" i="3"/>
  <c r="J222" i="3"/>
  <c r="J200" i="3"/>
  <c r="J208" i="3"/>
  <c r="J240" i="3"/>
  <c r="J224" i="3"/>
  <c r="F18" i="3"/>
  <c r="E195" i="3"/>
  <c r="F235" i="3"/>
  <c r="F147" i="6"/>
  <c r="F122" i="5"/>
  <c r="F153" i="6"/>
  <c r="F129" i="5"/>
  <c r="M215" i="3"/>
  <c r="M151" i="6"/>
  <c r="M126" i="6" s="1"/>
  <c r="M20" i="6" s="1"/>
  <c r="M126" i="5"/>
  <c r="M20" i="5" s="1"/>
  <c r="M147" i="6"/>
  <c r="M122" i="6" s="1"/>
  <c r="M122" i="5"/>
  <c r="M152" i="6"/>
  <c r="M127" i="6" s="1"/>
  <c r="M21" i="6" s="1"/>
  <c r="M127" i="5"/>
  <c r="M21" i="5" s="1"/>
  <c r="P205" i="3"/>
  <c r="P20" i="3" s="1"/>
  <c r="P21" i="3"/>
  <c r="P157" i="6"/>
  <c r="P134" i="6" s="1"/>
  <c r="P29" i="6" s="1"/>
  <c r="P134" i="5"/>
  <c r="P29" i="5" s="1"/>
  <c r="P148" i="6"/>
  <c r="P123" i="6" s="1"/>
  <c r="P17" i="6" s="1"/>
  <c r="P123" i="5"/>
  <c r="P17" i="5" s="1"/>
  <c r="P159" i="6"/>
  <c r="P137" i="6" s="1"/>
  <c r="P137" i="5"/>
  <c r="N226" i="3"/>
  <c r="N206" i="3"/>
  <c r="O205" i="3"/>
  <c r="O21" i="3"/>
  <c r="N222" i="3"/>
  <c r="N213" i="3"/>
  <c r="O151" i="6"/>
  <c r="N151" i="5"/>
  <c r="O126" i="5"/>
  <c r="O146" i="6"/>
  <c r="N146" i="5"/>
  <c r="O120" i="5"/>
  <c r="O157" i="6"/>
  <c r="N157" i="5"/>
  <c r="O134" i="5"/>
  <c r="L161" i="5"/>
  <c r="L157" i="5"/>
  <c r="L153" i="5"/>
  <c r="L149" i="5"/>
  <c r="L145" i="5"/>
  <c r="L159" i="5"/>
  <c r="L158" i="5"/>
  <c r="L148" i="5"/>
  <c r="L156" i="5"/>
  <c r="L163" i="5"/>
  <c r="L152" i="5"/>
  <c r="L147" i="5"/>
  <c r="L154" i="5"/>
  <c r="L160" i="5"/>
  <c r="L155" i="5"/>
  <c r="L144" i="5"/>
  <c r="L150" i="5"/>
  <c r="L162" i="5"/>
  <c r="L151" i="5"/>
  <c r="L146" i="5"/>
  <c r="L216" i="3"/>
  <c r="L213" i="3"/>
  <c r="L192" i="3"/>
  <c r="L191" i="3" s="1"/>
  <c r="L222" i="3"/>
  <c r="L236" i="3"/>
  <c r="L232" i="3"/>
  <c r="L230" i="3"/>
  <c r="L238" i="3"/>
  <c r="L221" i="3"/>
  <c r="L225" i="3"/>
  <c r="L210" i="3"/>
  <c r="L208" i="3"/>
  <c r="L233" i="3"/>
  <c r="L214" i="3"/>
  <c r="L194" i="3"/>
  <c r="L193" i="3" s="1"/>
  <c r="L220" i="3"/>
  <c r="L209" i="3"/>
  <c r="L200" i="3"/>
  <c r="L212" i="3"/>
  <c r="L211" i="3" s="1"/>
  <c r="L207" i="3"/>
  <c r="L195" i="3"/>
  <c r="L231" i="3"/>
  <c r="L237" i="3"/>
  <c r="L234" i="3"/>
  <c r="L226" i="3"/>
  <c r="L201" i="3"/>
  <c r="L239" i="3"/>
  <c r="L227" i="3"/>
  <c r="L202" i="3"/>
  <c r="L18" i="3" s="1"/>
  <c r="L224" i="3"/>
  <c r="L229" i="3"/>
  <c r="L206" i="3"/>
  <c r="L240" i="3"/>
  <c r="L219" i="3"/>
  <c r="L218" i="3" s="1"/>
  <c r="L217" i="3"/>
  <c r="L223" i="3"/>
  <c r="L228" i="3"/>
  <c r="L197" i="3"/>
  <c r="L196" i="3" s="1"/>
  <c r="L199" i="3"/>
  <c r="L203" i="3"/>
  <c r="F191" i="3"/>
  <c r="E192" i="3"/>
  <c r="E191" i="3" s="1"/>
  <c r="F198" i="3"/>
  <c r="F17" i="3"/>
  <c r="F152" i="6"/>
  <c r="F127" i="5"/>
  <c r="F163" i="6"/>
  <c r="F142" i="5"/>
  <c r="M235" i="3"/>
  <c r="M193" i="3"/>
  <c r="M198" i="3"/>
  <c r="M16" i="3" s="1"/>
  <c r="M17" i="3"/>
  <c r="M162" i="6"/>
  <c r="M141" i="6" s="1"/>
  <c r="M36" i="6" s="1"/>
  <c r="M141" i="5"/>
  <c r="M36" i="5" s="1"/>
  <c r="M145" i="6"/>
  <c r="M119" i="6" s="1"/>
  <c r="M13" i="6" s="1"/>
  <c r="M119" i="5"/>
  <c r="M13" i="5" s="1"/>
  <c r="M156" i="6"/>
  <c r="M133" i="6" s="1"/>
  <c r="M28" i="6" s="1"/>
  <c r="M133" i="5"/>
  <c r="M28" i="5" s="1"/>
  <c r="P13" i="3"/>
  <c r="P235" i="3"/>
  <c r="P156" i="6"/>
  <c r="P133" i="6" s="1"/>
  <c r="P28" i="6" s="1"/>
  <c r="P133" i="5"/>
  <c r="P28" i="5" s="1"/>
  <c r="P152" i="6"/>
  <c r="P127" i="6" s="1"/>
  <c r="P21" i="6" s="1"/>
  <c r="P127" i="5"/>
  <c r="P21" i="5" s="1"/>
  <c r="P163" i="6"/>
  <c r="P142" i="6" s="1"/>
  <c r="P37" i="6" s="1"/>
  <c r="P142" i="5"/>
  <c r="P37" i="5" s="1"/>
  <c r="N220" i="3"/>
  <c r="N212" i="3"/>
  <c r="O211" i="3"/>
  <c r="N211" i="3" s="1"/>
  <c r="N239" i="3"/>
  <c r="O218" i="3"/>
  <c r="N218" i="3" s="1"/>
  <c r="N219" i="3"/>
  <c r="N231" i="3"/>
  <c r="O144" i="6"/>
  <c r="N144" i="5"/>
  <c r="O118" i="5"/>
  <c r="O150" i="6"/>
  <c r="N150" i="5"/>
  <c r="O125" i="5"/>
  <c r="O161" i="6"/>
  <c r="N161" i="5"/>
  <c r="O140" i="5"/>
  <c r="F215" i="3"/>
  <c r="E227" i="3"/>
  <c r="F157" i="6"/>
  <c r="F134" i="5"/>
  <c r="F146" i="6"/>
  <c r="F120" i="5"/>
  <c r="M150" i="6"/>
  <c r="M125" i="6" s="1"/>
  <c r="M19" i="6" s="1"/>
  <c r="M125" i="5"/>
  <c r="M19" i="5" s="1"/>
  <c r="M149" i="6"/>
  <c r="M124" i="6" s="1"/>
  <c r="M18" i="6" s="1"/>
  <c r="M124" i="5"/>
  <c r="M18" i="5" s="1"/>
  <c r="M160" i="6"/>
  <c r="M138" i="6" s="1"/>
  <c r="M33" i="6" s="1"/>
  <c r="M138" i="5"/>
  <c r="M33" i="5" s="1"/>
  <c r="P215" i="3"/>
  <c r="P162" i="6"/>
  <c r="P141" i="6" s="1"/>
  <c r="P36" i="6" s="1"/>
  <c r="P141" i="5"/>
  <c r="P36" i="5" s="1"/>
  <c r="P153" i="6"/>
  <c r="P129" i="6" s="1"/>
  <c r="P129" i="5"/>
  <c r="O193" i="3"/>
  <c r="N193" i="3" s="1"/>
  <c r="N194" i="3"/>
  <c r="N210" i="3"/>
  <c r="N233" i="3"/>
  <c r="N225" i="3"/>
  <c r="O198" i="3"/>
  <c r="N199" i="3"/>
  <c r="O17" i="3"/>
  <c r="N17" i="3" s="1"/>
  <c r="O160" i="6"/>
  <c r="N160" i="5"/>
  <c r="O138" i="5"/>
  <c r="O154" i="6"/>
  <c r="N154" i="5"/>
  <c r="O131" i="5"/>
  <c r="F12" i="9"/>
  <c r="F205" i="3"/>
  <c r="F21" i="3"/>
  <c r="E212" i="3"/>
  <c r="F211" i="3"/>
  <c r="E238" i="3"/>
  <c r="F155" i="6"/>
  <c r="F132" i="5"/>
  <c r="F145" i="6"/>
  <c r="E145" i="5"/>
  <c r="F119" i="5"/>
  <c r="F150" i="6"/>
  <c r="E150" i="5"/>
  <c r="F125" i="5"/>
  <c r="M218" i="3"/>
  <c r="M159" i="6"/>
  <c r="M137" i="6" s="1"/>
  <c r="M137" i="5"/>
  <c r="M153" i="6"/>
  <c r="M129" i="6" s="1"/>
  <c r="M129" i="5"/>
  <c r="H163" i="5"/>
  <c r="H159" i="5"/>
  <c r="H155" i="5"/>
  <c r="E155" i="5" s="1"/>
  <c r="H151" i="5"/>
  <c r="H147" i="5"/>
  <c r="H162" i="5"/>
  <c r="E162" i="5" s="1"/>
  <c r="H149" i="5"/>
  <c r="H148" i="5"/>
  <c r="H145" i="5"/>
  <c r="H157" i="5"/>
  <c r="H146" i="5"/>
  <c r="E146" i="5" s="1"/>
  <c r="H158" i="5"/>
  <c r="H152" i="5"/>
  <c r="E152" i="5" s="1"/>
  <c r="H153" i="5"/>
  <c r="H160" i="5"/>
  <c r="H154" i="5"/>
  <c r="H144" i="5"/>
  <c r="E144" i="5" s="1"/>
  <c r="H161" i="5"/>
  <c r="E161" i="5" s="1"/>
  <c r="H150" i="5"/>
  <c r="H156" i="5"/>
  <c r="H223" i="3"/>
  <c r="E223" i="3" s="1"/>
  <c r="H203" i="3"/>
  <c r="H220" i="3"/>
  <c r="E220" i="3" s="1"/>
  <c r="H192" i="3"/>
  <c r="H191" i="3" s="1"/>
  <c r="H207" i="3"/>
  <c r="E207" i="3" s="1"/>
  <c r="H195" i="3"/>
  <c r="H238" i="3"/>
  <c r="H233" i="3"/>
  <c r="H227" i="3"/>
  <c r="H232" i="3"/>
  <c r="E232" i="3" s="1"/>
  <c r="H210" i="3"/>
  <c r="E210" i="3" s="1"/>
  <c r="H200" i="3"/>
  <c r="H222" i="3"/>
  <c r="E222" i="3" s="1"/>
  <c r="H208" i="3"/>
  <c r="H230" i="3"/>
  <c r="E230" i="3" s="1"/>
  <c r="H231" i="3"/>
  <c r="H219" i="3"/>
  <c r="H199" i="3"/>
  <c r="H194" i="3"/>
  <c r="H193" i="3" s="1"/>
  <c r="H234" i="3"/>
  <c r="H209" i="3"/>
  <c r="E209" i="3" s="1"/>
  <c r="H228" i="3"/>
  <c r="E228" i="3" s="1"/>
  <c r="H239" i="3"/>
  <c r="E239" i="3" s="1"/>
  <c r="H229" i="3"/>
  <c r="E229" i="3" s="1"/>
  <c r="H237" i="3"/>
  <c r="E237" i="3" s="1"/>
  <c r="H213" i="3"/>
  <c r="E213" i="3" s="1"/>
  <c r="H226" i="3"/>
  <c r="E226" i="3" s="1"/>
  <c r="H225" i="3"/>
  <c r="H236" i="3"/>
  <c r="H235" i="3" s="1"/>
  <c r="H214" i="3"/>
  <c r="E214" i="3" s="1"/>
  <c r="H216" i="3"/>
  <c r="H215" i="3" s="1"/>
  <c r="H197" i="3"/>
  <c r="H196" i="3" s="1"/>
  <c r="H224" i="3"/>
  <c r="H240" i="3"/>
  <c r="H202" i="3"/>
  <c r="H18" i="3" s="1"/>
  <c r="H201" i="3"/>
  <c r="E201" i="3" s="1"/>
  <c r="H212" i="3"/>
  <c r="H211" i="3" s="1"/>
  <c r="H221" i="3"/>
  <c r="E221" i="3" s="1"/>
  <c r="H206" i="3"/>
  <c r="E206" i="3" s="1"/>
  <c r="H217" i="3"/>
  <c r="E217" i="3" s="1"/>
  <c r="P150" i="6"/>
  <c r="P125" i="6" s="1"/>
  <c r="P19" i="6" s="1"/>
  <c r="P125" i="5"/>
  <c r="P19" i="5" s="1"/>
  <c r="P144" i="6"/>
  <c r="P118" i="6" s="1"/>
  <c r="P118" i="5"/>
  <c r="N230" i="3"/>
  <c r="N224" i="3"/>
  <c r="N214" i="3"/>
  <c r="N203" i="3"/>
  <c r="N207" i="3"/>
  <c r="O148" i="6"/>
  <c r="N148" i="5"/>
  <c r="O123" i="5"/>
  <c r="O158" i="6"/>
  <c r="N158" i="5"/>
  <c r="O135" i="5"/>
  <c r="E21" i="3" l="1"/>
  <c r="E12" i="9"/>
  <c r="E11" i="9" s="1"/>
  <c r="E41" i="9"/>
  <c r="H160" i="6"/>
  <c r="H138" i="6" s="1"/>
  <c r="H33" i="6" s="1"/>
  <c r="H138" i="5"/>
  <c r="H33" i="5" s="1"/>
  <c r="F128" i="5"/>
  <c r="F23" i="5"/>
  <c r="P117" i="5"/>
  <c r="P12" i="5"/>
  <c r="P11" i="5" s="1"/>
  <c r="H19" i="3"/>
  <c r="H22" i="3"/>
  <c r="H13" i="3"/>
  <c r="H154" i="6"/>
  <c r="H131" i="6" s="1"/>
  <c r="H131" i="5"/>
  <c r="H148" i="6"/>
  <c r="H123" i="6" s="1"/>
  <c r="H17" i="6" s="1"/>
  <c r="H123" i="5"/>
  <c r="H17" i="5" s="1"/>
  <c r="M128" i="5"/>
  <c r="M23" i="5"/>
  <c r="M22" i="5" s="1"/>
  <c r="F13" i="5"/>
  <c r="E211" i="3"/>
  <c r="P128" i="5"/>
  <c r="P23" i="5"/>
  <c r="P22" i="5" s="1"/>
  <c r="F134" i="6"/>
  <c r="N140" i="5"/>
  <c r="O139" i="5"/>
  <c r="O35" i="5"/>
  <c r="N118" i="5"/>
  <c r="O117" i="5"/>
  <c r="O12" i="5"/>
  <c r="F142" i="6"/>
  <c r="L144" i="6"/>
  <c r="L118" i="6" s="1"/>
  <c r="L118" i="5"/>
  <c r="L148" i="6"/>
  <c r="L123" i="6" s="1"/>
  <c r="L17" i="6" s="1"/>
  <c r="L123" i="5"/>
  <c r="L17" i="5" s="1"/>
  <c r="N134" i="5"/>
  <c r="O29" i="5"/>
  <c r="N126" i="5"/>
  <c r="O20" i="5"/>
  <c r="E236" i="3"/>
  <c r="I208" i="3"/>
  <c r="I239" i="3"/>
  <c r="I210" i="3"/>
  <c r="I231" i="3"/>
  <c r="J161" i="6"/>
  <c r="I161" i="5"/>
  <c r="D161" i="5" s="1"/>
  <c r="J140" i="5"/>
  <c r="J162" i="6"/>
  <c r="I162" i="5"/>
  <c r="D162" i="5" s="1"/>
  <c r="J141" i="5"/>
  <c r="J152" i="6"/>
  <c r="I152" i="5"/>
  <c r="D152" i="5" s="1"/>
  <c r="J127" i="5"/>
  <c r="F137" i="6"/>
  <c r="K19" i="3"/>
  <c r="K22" i="3"/>
  <c r="K205" i="3"/>
  <c r="K20" i="3" s="1"/>
  <c r="K21" i="3"/>
  <c r="K162" i="6"/>
  <c r="K141" i="6" s="1"/>
  <c r="K36" i="6" s="1"/>
  <c r="K141" i="5"/>
  <c r="K36" i="5" s="1"/>
  <c r="K146" i="6"/>
  <c r="K120" i="6" s="1"/>
  <c r="K14" i="6" s="1"/>
  <c r="K120" i="5"/>
  <c r="K14" i="5" s="1"/>
  <c r="K155" i="6"/>
  <c r="K132" i="6" s="1"/>
  <c r="K27" i="6" s="1"/>
  <c r="K132" i="5"/>
  <c r="K27" i="5" s="1"/>
  <c r="P130" i="6"/>
  <c r="P26" i="6"/>
  <c r="P25" i="6" s="1"/>
  <c r="N119" i="5"/>
  <c r="O13" i="5"/>
  <c r="P121" i="6"/>
  <c r="P16" i="6"/>
  <c r="P15" i="6" s="1"/>
  <c r="Q205" i="3"/>
  <c r="Q20" i="3" s="1"/>
  <c r="Q21" i="3"/>
  <c r="Q19" i="3"/>
  <c r="Q22" i="3"/>
  <c r="Q218" i="3"/>
  <c r="Q152" i="6"/>
  <c r="Q127" i="6" s="1"/>
  <c r="Q21" i="6" s="1"/>
  <c r="Q127" i="5"/>
  <c r="Q21" i="5" s="1"/>
  <c r="Q147" i="6"/>
  <c r="Q122" i="6" s="1"/>
  <c r="Q122" i="5"/>
  <c r="Q158" i="6"/>
  <c r="Q135" i="6" s="1"/>
  <c r="Q30" i="6" s="1"/>
  <c r="Q135" i="5"/>
  <c r="Q30" i="5" s="1"/>
  <c r="N137" i="5"/>
  <c r="O136" i="5"/>
  <c r="O32" i="5"/>
  <c r="P139" i="5"/>
  <c r="P35" i="5"/>
  <c r="P34" i="5" s="1"/>
  <c r="G193" i="3"/>
  <c r="G163" i="6"/>
  <c r="G142" i="6" s="1"/>
  <c r="G37" i="6" s="1"/>
  <c r="G142" i="5"/>
  <c r="G37" i="5" s="1"/>
  <c r="G154" i="6"/>
  <c r="G131" i="6" s="1"/>
  <c r="G131" i="5"/>
  <c r="E154" i="5"/>
  <c r="F124" i="6"/>
  <c r="P117" i="6"/>
  <c r="P12" i="6"/>
  <c r="P11" i="6" s="1"/>
  <c r="H149" i="6"/>
  <c r="H124" i="6" s="1"/>
  <c r="H18" i="6" s="1"/>
  <c r="H124" i="5"/>
  <c r="H18" i="5" s="1"/>
  <c r="L158" i="6"/>
  <c r="L135" i="6" s="1"/>
  <c r="L30" i="6" s="1"/>
  <c r="L135" i="5"/>
  <c r="L30" i="5" s="1"/>
  <c r="I200" i="3"/>
  <c r="J22" i="3"/>
  <c r="J19" i="3"/>
  <c r="J235" i="3"/>
  <c r="I236" i="3"/>
  <c r="J156" i="6"/>
  <c r="I156" i="5"/>
  <c r="D156" i="5" s="1"/>
  <c r="J133" i="5"/>
  <c r="K150" i="6"/>
  <c r="K125" i="6" s="1"/>
  <c r="K19" i="6" s="1"/>
  <c r="K125" i="5"/>
  <c r="K19" i="5" s="1"/>
  <c r="K159" i="6"/>
  <c r="K137" i="6" s="1"/>
  <c r="K137" i="5"/>
  <c r="Q157" i="6"/>
  <c r="Q134" i="6" s="1"/>
  <c r="Q29" i="6" s="1"/>
  <c r="Q134" i="5"/>
  <c r="Q29" i="5" s="1"/>
  <c r="N135" i="5"/>
  <c r="O30" i="5"/>
  <c r="H198" i="3"/>
  <c r="H16" i="3" s="1"/>
  <c r="H17" i="3"/>
  <c r="H153" i="6"/>
  <c r="H129" i="6" s="1"/>
  <c r="H129" i="5"/>
  <c r="H162" i="6"/>
  <c r="H141" i="6" s="1"/>
  <c r="H36" i="6" s="1"/>
  <c r="H141" i="5"/>
  <c r="H36" i="5" s="1"/>
  <c r="M136" i="5"/>
  <c r="M32" i="5"/>
  <c r="M31" i="5" s="1"/>
  <c r="F119" i="6"/>
  <c r="N154" i="6"/>
  <c r="O131" i="6"/>
  <c r="F13" i="3"/>
  <c r="L22" i="3"/>
  <c r="L19" i="3"/>
  <c r="L160" i="6"/>
  <c r="L138" i="6" s="1"/>
  <c r="L33" i="6" s="1"/>
  <c r="L138" i="5"/>
  <c r="L33" i="5" s="1"/>
  <c r="L159" i="6"/>
  <c r="L137" i="6" s="1"/>
  <c r="L137" i="5"/>
  <c r="P136" i="5"/>
  <c r="P32" i="5"/>
  <c r="P31" i="5" s="1"/>
  <c r="E153" i="5"/>
  <c r="I222" i="3"/>
  <c r="I194" i="3"/>
  <c r="J193" i="3"/>
  <c r="I229" i="3"/>
  <c r="I213" i="3"/>
  <c r="J154" i="6"/>
  <c r="I154" i="5"/>
  <c r="J131" i="5"/>
  <c r="J157" i="6"/>
  <c r="I157" i="5"/>
  <c r="J134" i="5"/>
  <c r="J160" i="6"/>
  <c r="I160" i="5"/>
  <c r="J138" i="5"/>
  <c r="N156" i="6"/>
  <c r="O133" i="6"/>
  <c r="K13" i="3"/>
  <c r="K161" i="6"/>
  <c r="K140" i="6" s="1"/>
  <c r="K140" i="5"/>
  <c r="K148" i="6"/>
  <c r="K123" i="6" s="1"/>
  <c r="K17" i="6" s="1"/>
  <c r="K123" i="5"/>
  <c r="K17" i="5" s="1"/>
  <c r="K163" i="6"/>
  <c r="K142" i="6" s="1"/>
  <c r="K37" i="6" s="1"/>
  <c r="K142" i="5"/>
  <c r="K37" i="5" s="1"/>
  <c r="N155" i="6"/>
  <c r="O132" i="6"/>
  <c r="F117" i="5"/>
  <c r="F12" i="5"/>
  <c r="Q145" i="6"/>
  <c r="Q119" i="6" s="1"/>
  <c r="Q13" i="6" s="1"/>
  <c r="Q119" i="5"/>
  <c r="Q13" i="5" s="1"/>
  <c r="Q155" i="6"/>
  <c r="Q132" i="6" s="1"/>
  <c r="Q27" i="6" s="1"/>
  <c r="Q132" i="5"/>
  <c r="Q27" i="5" s="1"/>
  <c r="M139" i="5"/>
  <c r="M35" i="5"/>
  <c r="M34" i="5" s="1"/>
  <c r="F28" i="5"/>
  <c r="N19" i="3"/>
  <c r="G218" i="3"/>
  <c r="E218" i="3" s="1"/>
  <c r="G159" i="6"/>
  <c r="G137" i="6" s="1"/>
  <c r="G137" i="5"/>
  <c r="G162" i="6"/>
  <c r="G141" i="6" s="1"/>
  <c r="G36" i="6" s="1"/>
  <c r="G141" i="5"/>
  <c r="G36" i="5" s="1"/>
  <c r="E154" i="6"/>
  <c r="F131" i="6"/>
  <c r="E219" i="3"/>
  <c r="M128" i="6"/>
  <c r="M23" i="6"/>
  <c r="M22" i="6" s="1"/>
  <c r="P128" i="6"/>
  <c r="P23" i="6"/>
  <c r="P22" i="6" s="1"/>
  <c r="J205" i="3"/>
  <c r="I206" i="3"/>
  <c r="I21" i="3" s="1"/>
  <c r="J21" i="3"/>
  <c r="J155" i="6"/>
  <c r="I155" i="5"/>
  <c r="D155" i="5" s="1"/>
  <c r="J132" i="5"/>
  <c r="E162" i="6"/>
  <c r="F141" i="6"/>
  <c r="F135" i="6"/>
  <c r="G13" i="3"/>
  <c r="F130" i="5"/>
  <c r="E131" i="5"/>
  <c r="F26" i="5"/>
  <c r="H218" i="3"/>
  <c r="H152" i="6"/>
  <c r="H127" i="6" s="1"/>
  <c r="H21" i="6" s="1"/>
  <c r="H127" i="5"/>
  <c r="H21" i="5" s="1"/>
  <c r="H147" i="6"/>
  <c r="H122" i="6" s="1"/>
  <c r="H122" i="5"/>
  <c r="M136" i="6"/>
  <c r="M32" i="6"/>
  <c r="M31" i="6" s="1"/>
  <c r="F27" i="5"/>
  <c r="N138" i="5"/>
  <c r="O33" i="5"/>
  <c r="F14" i="5"/>
  <c r="E14" i="5" s="1"/>
  <c r="N161" i="6"/>
  <c r="O140" i="6"/>
  <c r="N144" i="6"/>
  <c r="O118" i="6"/>
  <c r="E152" i="6"/>
  <c r="F127" i="6"/>
  <c r="L215" i="3"/>
  <c r="L154" i="6"/>
  <c r="L131" i="6" s="1"/>
  <c r="L131" i="5"/>
  <c r="L145" i="6"/>
  <c r="L119" i="6" s="1"/>
  <c r="L13" i="6" s="1"/>
  <c r="L119" i="5"/>
  <c r="L13" i="5" s="1"/>
  <c r="N157" i="6"/>
  <c r="O134" i="6"/>
  <c r="N151" i="6"/>
  <c r="O126" i="6"/>
  <c r="P136" i="6"/>
  <c r="P32" i="6"/>
  <c r="P31" i="6" s="1"/>
  <c r="F129" i="6"/>
  <c r="E202" i="3"/>
  <c r="E18" i="3" s="1"/>
  <c r="I221" i="3"/>
  <c r="J191" i="3"/>
  <c r="I192" i="3"/>
  <c r="I191" i="3" s="1"/>
  <c r="I209" i="3"/>
  <c r="J215" i="3"/>
  <c r="I215" i="3" s="1"/>
  <c r="I216" i="3"/>
  <c r="I233" i="3"/>
  <c r="J159" i="6"/>
  <c r="I159" i="5"/>
  <c r="J137" i="5"/>
  <c r="J158" i="6"/>
  <c r="I158" i="5"/>
  <c r="D158" i="5" s="1"/>
  <c r="J135" i="5"/>
  <c r="O128" i="5"/>
  <c r="N128" i="5" s="1"/>
  <c r="N129" i="5"/>
  <c r="O23" i="5"/>
  <c r="N127" i="5"/>
  <c r="O21" i="5"/>
  <c r="F139" i="5"/>
  <c r="F35" i="5"/>
  <c r="K235" i="3"/>
  <c r="K149" i="6"/>
  <c r="K124" i="6" s="1"/>
  <c r="K18" i="6" s="1"/>
  <c r="K124" i="5"/>
  <c r="K18" i="5" s="1"/>
  <c r="K152" i="6"/>
  <c r="K127" i="6" s="1"/>
  <c r="K21" i="6" s="1"/>
  <c r="K127" i="5"/>
  <c r="K21" i="5" s="1"/>
  <c r="N124" i="5"/>
  <c r="O18" i="5"/>
  <c r="N122" i="5"/>
  <c r="O121" i="5"/>
  <c r="O16" i="5"/>
  <c r="M117" i="5"/>
  <c r="M12" i="5"/>
  <c r="M11" i="5" s="1"/>
  <c r="N145" i="6"/>
  <c r="O119" i="6"/>
  <c r="Q156" i="6"/>
  <c r="Q133" i="6" s="1"/>
  <c r="Q28" i="6" s="1"/>
  <c r="Q133" i="5"/>
  <c r="Q28" i="5" s="1"/>
  <c r="Q159" i="6"/>
  <c r="Q137" i="6" s="1"/>
  <c r="Q137" i="5"/>
  <c r="M139" i="6"/>
  <c r="M35" i="6"/>
  <c r="M34" i="6" s="1"/>
  <c r="N159" i="6"/>
  <c r="O137" i="6"/>
  <c r="G215" i="3"/>
  <c r="G160" i="6"/>
  <c r="G138" i="6" s="1"/>
  <c r="G33" i="6" s="1"/>
  <c r="G138" i="5"/>
  <c r="G33" i="5" s="1"/>
  <c r="G145" i="6"/>
  <c r="G119" i="6" s="1"/>
  <c r="G13" i="6" s="1"/>
  <c r="G119" i="5"/>
  <c r="G13" i="5" s="1"/>
  <c r="F20" i="5"/>
  <c r="I202" i="3"/>
  <c r="I18" i="3" s="1"/>
  <c r="J18" i="3"/>
  <c r="Q151" i="6"/>
  <c r="Q126" i="6" s="1"/>
  <c r="Q20" i="6" s="1"/>
  <c r="Q126" i="5"/>
  <c r="Q20" i="5" s="1"/>
  <c r="G158" i="6"/>
  <c r="G135" i="6" s="1"/>
  <c r="G30" i="6" s="1"/>
  <c r="G135" i="5"/>
  <c r="G30" i="5" s="1"/>
  <c r="H156" i="6"/>
  <c r="H133" i="6" s="1"/>
  <c r="H28" i="6" s="1"/>
  <c r="H133" i="5"/>
  <c r="H28" i="5" s="1"/>
  <c r="H158" i="6"/>
  <c r="H135" i="6" s="1"/>
  <c r="H30" i="6" s="1"/>
  <c r="H135" i="5"/>
  <c r="H30" i="5" s="1"/>
  <c r="H151" i="6"/>
  <c r="H126" i="6" s="1"/>
  <c r="H20" i="6" s="1"/>
  <c r="H126" i="5"/>
  <c r="H20" i="5" s="1"/>
  <c r="N125" i="5"/>
  <c r="O19" i="5"/>
  <c r="L205" i="3"/>
  <c r="L20" i="3" s="1"/>
  <c r="L21" i="3"/>
  <c r="L146" i="6"/>
  <c r="L120" i="6" s="1"/>
  <c r="L14" i="6" s="1"/>
  <c r="L120" i="5"/>
  <c r="L14" i="5" s="1"/>
  <c r="L147" i="6"/>
  <c r="L122" i="6" s="1"/>
  <c r="L122" i="5"/>
  <c r="L149" i="6"/>
  <c r="L124" i="6" s="1"/>
  <c r="L18" i="6" s="1"/>
  <c r="L124" i="5"/>
  <c r="L18" i="5" s="1"/>
  <c r="N120" i="5"/>
  <c r="O14" i="5"/>
  <c r="M121" i="5"/>
  <c r="M16" i="5"/>
  <c r="M15" i="5" s="1"/>
  <c r="E122" i="5"/>
  <c r="F121" i="5"/>
  <c r="F16" i="5"/>
  <c r="I197" i="3"/>
  <c r="J196" i="3"/>
  <c r="I196" i="3" s="1"/>
  <c r="I230" i="3"/>
  <c r="I237" i="3"/>
  <c r="I234" i="3"/>
  <c r="J198" i="3"/>
  <c r="I199" i="3"/>
  <c r="I17" i="3" s="1"/>
  <c r="J17" i="3"/>
  <c r="J153" i="6"/>
  <c r="I153" i="5"/>
  <c r="J129" i="5"/>
  <c r="J149" i="6"/>
  <c r="I149" i="5"/>
  <c r="J124" i="5"/>
  <c r="K193" i="3"/>
  <c r="K154" i="6"/>
  <c r="K131" i="6" s="1"/>
  <c r="K131" i="5"/>
  <c r="K156" i="6"/>
  <c r="K133" i="6" s="1"/>
  <c r="K28" i="6" s="1"/>
  <c r="K133" i="5"/>
  <c r="K28" i="5" s="1"/>
  <c r="M117" i="6"/>
  <c r="M12" i="6"/>
  <c r="M11" i="6" s="1"/>
  <c r="F118" i="6"/>
  <c r="Q144" i="6"/>
  <c r="Q118" i="6" s="1"/>
  <c r="Q118" i="5"/>
  <c r="Q163" i="6"/>
  <c r="Q142" i="6" s="1"/>
  <c r="Q37" i="6" s="1"/>
  <c r="Q142" i="5"/>
  <c r="Q37" i="5" s="1"/>
  <c r="M130" i="5"/>
  <c r="M26" i="5"/>
  <c r="M25" i="5" s="1"/>
  <c r="E156" i="6"/>
  <c r="F133" i="6"/>
  <c r="N141" i="5"/>
  <c r="O36" i="5"/>
  <c r="G144" i="6"/>
  <c r="G118" i="6" s="1"/>
  <c r="G118" i="5"/>
  <c r="G151" i="6"/>
  <c r="G126" i="6" s="1"/>
  <c r="G20" i="6" s="1"/>
  <c r="G126" i="5"/>
  <c r="G20" i="5" s="1"/>
  <c r="G149" i="6"/>
  <c r="G124" i="6" s="1"/>
  <c r="G18" i="6" s="1"/>
  <c r="G124" i="5"/>
  <c r="G18" i="5" s="1"/>
  <c r="E151" i="5"/>
  <c r="E13" i="3"/>
  <c r="N158" i="6"/>
  <c r="O135" i="6"/>
  <c r="H205" i="3"/>
  <c r="H20" i="3" s="1"/>
  <c r="H21" i="3"/>
  <c r="H150" i="6"/>
  <c r="H125" i="6" s="1"/>
  <c r="H19" i="6" s="1"/>
  <c r="H125" i="5"/>
  <c r="H19" i="5" s="1"/>
  <c r="H146" i="6"/>
  <c r="H120" i="6" s="1"/>
  <c r="H14" i="6" s="1"/>
  <c r="H120" i="5"/>
  <c r="H14" i="5" s="1"/>
  <c r="H155" i="6"/>
  <c r="H132" i="6" s="1"/>
  <c r="H27" i="6" s="1"/>
  <c r="H132" i="5"/>
  <c r="H27" i="5" s="1"/>
  <c r="E125" i="5"/>
  <c r="F19" i="5"/>
  <c r="F132" i="6"/>
  <c r="F20" i="3"/>
  <c r="E146" i="6"/>
  <c r="F120" i="6"/>
  <c r="L198" i="3"/>
  <c r="L16" i="3" s="1"/>
  <c r="L17" i="3"/>
  <c r="L151" i="6"/>
  <c r="L126" i="6" s="1"/>
  <c r="L20" i="6" s="1"/>
  <c r="L126" i="5"/>
  <c r="L20" i="5" s="1"/>
  <c r="L152" i="6"/>
  <c r="L127" i="6" s="1"/>
  <c r="L21" i="6" s="1"/>
  <c r="L127" i="5"/>
  <c r="L21" i="5" s="1"/>
  <c r="L153" i="6"/>
  <c r="L129" i="6" s="1"/>
  <c r="L129" i="5"/>
  <c r="M121" i="6"/>
  <c r="M16" i="6"/>
  <c r="M15" i="6" s="1"/>
  <c r="E147" i="5"/>
  <c r="I201" i="3"/>
  <c r="I214" i="3"/>
  <c r="I220" i="3"/>
  <c r="I232" i="3"/>
  <c r="J218" i="3"/>
  <c r="I219" i="3"/>
  <c r="J163" i="6"/>
  <c r="I163" i="5"/>
  <c r="J142" i="5"/>
  <c r="J150" i="6"/>
  <c r="I150" i="5"/>
  <c r="D150" i="5" s="1"/>
  <c r="J125" i="5"/>
  <c r="F140" i="6"/>
  <c r="E194" i="3"/>
  <c r="E193" i="3" s="1"/>
  <c r="K153" i="6"/>
  <c r="K129" i="6" s="1"/>
  <c r="K129" i="5"/>
  <c r="K160" i="6"/>
  <c r="K138" i="6" s="1"/>
  <c r="K33" i="6" s="1"/>
  <c r="K138" i="5"/>
  <c r="K33" i="5" s="1"/>
  <c r="E123" i="5"/>
  <c r="F17" i="5"/>
  <c r="E200" i="3"/>
  <c r="N142" i="5"/>
  <c r="O37" i="5"/>
  <c r="N235" i="3"/>
  <c r="Q161" i="6"/>
  <c r="Q140" i="6" s="1"/>
  <c r="Q140" i="5"/>
  <c r="Q146" i="6"/>
  <c r="Q120" i="6" s="1"/>
  <c r="Q14" i="6" s="1"/>
  <c r="Q120" i="5"/>
  <c r="Q14" i="5" s="1"/>
  <c r="M130" i="6"/>
  <c r="M26" i="6"/>
  <c r="M25" i="6" s="1"/>
  <c r="F33" i="5"/>
  <c r="N191" i="3"/>
  <c r="O13" i="3"/>
  <c r="N13" i="3" s="1"/>
  <c r="G235" i="3"/>
  <c r="G205" i="3"/>
  <c r="G20" i="3" s="1"/>
  <c r="G21" i="3"/>
  <c r="G155" i="6"/>
  <c r="G132" i="6" s="1"/>
  <c r="G27" i="6" s="1"/>
  <c r="G132" i="5"/>
  <c r="G27" i="5" s="1"/>
  <c r="G152" i="6"/>
  <c r="G127" i="6" s="1"/>
  <c r="G21" i="6" s="1"/>
  <c r="G127" i="5"/>
  <c r="G21" i="5" s="1"/>
  <c r="G153" i="6"/>
  <c r="G129" i="6" s="1"/>
  <c r="G129" i="5"/>
  <c r="E151" i="6"/>
  <c r="F126" i="6"/>
  <c r="N148" i="6"/>
  <c r="O123" i="6"/>
  <c r="N198" i="3"/>
  <c r="O16" i="3"/>
  <c r="N16" i="3" s="1"/>
  <c r="F21" i="5"/>
  <c r="E21" i="5" s="1"/>
  <c r="L13" i="3"/>
  <c r="L155" i="6"/>
  <c r="L132" i="6" s="1"/>
  <c r="L27" i="6" s="1"/>
  <c r="L132" i="5"/>
  <c r="L27" i="5" s="1"/>
  <c r="J147" i="6"/>
  <c r="I147" i="5"/>
  <c r="J122" i="5"/>
  <c r="Q235" i="3"/>
  <c r="Q162" i="6"/>
  <c r="Q141" i="6" s="1"/>
  <c r="Q36" i="6" s="1"/>
  <c r="Q141" i="5"/>
  <c r="Q36" i="5" s="1"/>
  <c r="G156" i="6"/>
  <c r="G133" i="6" s="1"/>
  <c r="G28" i="6" s="1"/>
  <c r="G133" i="5"/>
  <c r="G28" i="5" s="1"/>
  <c r="N123" i="5"/>
  <c r="O17" i="5"/>
  <c r="H161" i="6"/>
  <c r="H140" i="6" s="1"/>
  <c r="H140" i="5"/>
  <c r="H157" i="6"/>
  <c r="H134" i="6" s="1"/>
  <c r="H29" i="6" s="1"/>
  <c r="H134" i="5"/>
  <c r="H29" i="5" s="1"/>
  <c r="H159" i="6"/>
  <c r="H137" i="6" s="1"/>
  <c r="H137" i="5"/>
  <c r="F11" i="9"/>
  <c r="N160" i="6"/>
  <c r="O138" i="6"/>
  <c r="E134" i="5"/>
  <c r="F29" i="5"/>
  <c r="E216" i="3"/>
  <c r="F37" i="5"/>
  <c r="L162" i="6"/>
  <c r="L141" i="6" s="1"/>
  <c r="L36" i="6" s="1"/>
  <c r="L141" i="5"/>
  <c r="L36" i="5" s="1"/>
  <c r="L163" i="6"/>
  <c r="L142" i="6" s="1"/>
  <c r="L37" i="6" s="1"/>
  <c r="L142" i="5"/>
  <c r="L37" i="5" s="1"/>
  <c r="L157" i="6"/>
  <c r="L134" i="6" s="1"/>
  <c r="L29" i="6" s="1"/>
  <c r="L134" i="5"/>
  <c r="L29" i="5" s="1"/>
  <c r="N21" i="3"/>
  <c r="F122" i="6"/>
  <c r="I224" i="3"/>
  <c r="I212" i="3"/>
  <c r="J211" i="3"/>
  <c r="I211" i="3" s="1"/>
  <c r="I228" i="3"/>
  <c r="I225" i="3"/>
  <c r="I203" i="3"/>
  <c r="J146" i="6"/>
  <c r="I146" i="5"/>
  <c r="D146" i="5" s="1"/>
  <c r="J120" i="5"/>
  <c r="J144" i="6"/>
  <c r="I144" i="5"/>
  <c r="D144" i="5" s="1"/>
  <c r="J118" i="5"/>
  <c r="N153" i="6"/>
  <c r="O129" i="6"/>
  <c r="N152" i="6"/>
  <c r="O127" i="6"/>
  <c r="F136" i="5"/>
  <c r="E137" i="5"/>
  <c r="F32" i="5"/>
  <c r="K218" i="3"/>
  <c r="K158" i="6"/>
  <c r="K135" i="6" s="1"/>
  <c r="K30" i="6" s="1"/>
  <c r="K135" i="5"/>
  <c r="K30" i="5" s="1"/>
  <c r="K147" i="6"/>
  <c r="K122" i="6" s="1"/>
  <c r="K122" i="5"/>
  <c r="N149" i="6"/>
  <c r="O124" i="6"/>
  <c r="N147" i="6"/>
  <c r="O122" i="6"/>
  <c r="E148" i="5"/>
  <c r="E197" i="3"/>
  <c r="Q198" i="3"/>
  <c r="Q16" i="3" s="1"/>
  <c r="Q17" i="3"/>
  <c r="Q153" i="6"/>
  <c r="Q129" i="6" s="1"/>
  <c r="Q129" i="5"/>
  <c r="Q149" i="6"/>
  <c r="Q124" i="6" s="1"/>
  <c r="Q18" i="6" s="1"/>
  <c r="Q124" i="5"/>
  <c r="Q18" i="5" s="1"/>
  <c r="Q150" i="6"/>
  <c r="Q125" i="6" s="1"/>
  <c r="Q19" i="6" s="1"/>
  <c r="Q125" i="5"/>
  <c r="Q19" i="5" s="1"/>
  <c r="E160" i="5"/>
  <c r="D160" i="5" s="1"/>
  <c r="G148" i="6"/>
  <c r="G123" i="6" s="1"/>
  <c r="G17" i="6" s="1"/>
  <c r="G123" i="5"/>
  <c r="G17" i="5" s="1"/>
  <c r="G146" i="6"/>
  <c r="G120" i="6" s="1"/>
  <c r="G14" i="6" s="1"/>
  <c r="G120" i="5"/>
  <c r="G14" i="5" s="1"/>
  <c r="G157" i="6"/>
  <c r="G134" i="6" s="1"/>
  <c r="G29" i="6" s="1"/>
  <c r="G134" i="5"/>
  <c r="G29" i="5" s="1"/>
  <c r="E124" i="5"/>
  <c r="F18" i="5"/>
  <c r="E18" i="5" s="1"/>
  <c r="K144" i="6"/>
  <c r="K118" i="6" s="1"/>
  <c r="K118" i="5"/>
  <c r="P139" i="6"/>
  <c r="P35" i="6"/>
  <c r="P34" i="6" s="1"/>
  <c r="G198" i="3"/>
  <c r="G16" i="3" s="1"/>
  <c r="G17" i="3"/>
  <c r="H144" i="6"/>
  <c r="H118" i="6" s="1"/>
  <c r="H118" i="5"/>
  <c r="H145" i="6"/>
  <c r="H119" i="6" s="1"/>
  <c r="H13" i="6" s="1"/>
  <c r="H119" i="5"/>
  <c r="H13" i="5" s="1"/>
  <c r="H163" i="6"/>
  <c r="H142" i="6" s="1"/>
  <c r="H37" i="6" s="1"/>
  <c r="H142" i="5"/>
  <c r="H37" i="5" s="1"/>
  <c r="F125" i="6"/>
  <c r="O130" i="5"/>
  <c r="N130" i="5" s="1"/>
  <c r="N131" i="5"/>
  <c r="O26" i="5"/>
  <c r="E157" i="5"/>
  <c r="D157" i="5" s="1"/>
  <c r="E215" i="3"/>
  <c r="N150" i="6"/>
  <c r="O125" i="6"/>
  <c r="E163" i="5"/>
  <c r="D163" i="5" s="1"/>
  <c r="F16" i="3"/>
  <c r="L235" i="3"/>
  <c r="L150" i="6"/>
  <c r="L125" i="6" s="1"/>
  <c r="L19" i="6" s="1"/>
  <c r="L125" i="5"/>
  <c r="L19" i="5" s="1"/>
  <c r="L156" i="6"/>
  <c r="L133" i="6" s="1"/>
  <c r="L28" i="6" s="1"/>
  <c r="L133" i="5"/>
  <c r="L28" i="5" s="1"/>
  <c r="L161" i="6"/>
  <c r="L140" i="6" s="1"/>
  <c r="L140" i="5"/>
  <c r="N146" i="6"/>
  <c r="O120" i="6"/>
  <c r="N205" i="3"/>
  <c r="O20" i="3"/>
  <c r="N20" i="3" s="1"/>
  <c r="E235" i="3"/>
  <c r="I240" i="3"/>
  <c r="I217" i="3"/>
  <c r="I226" i="3"/>
  <c r="I227" i="3"/>
  <c r="I223" i="3"/>
  <c r="J145" i="6"/>
  <c r="J119" i="5"/>
  <c r="I145" i="5"/>
  <c r="D145" i="5" s="1"/>
  <c r="J151" i="6"/>
  <c r="I151" i="5"/>
  <c r="J126" i="5"/>
  <c r="J148" i="6"/>
  <c r="I148" i="5"/>
  <c r="J123" i="5"/>
  <c r="N133" i="5"/>
  <c r="O28" i="5"/>
  <c r="N215" i="3"/>
  <c r="E159" i="5"/>
  <c r="D159" i="5" s="1"/>
  <c r="K211" i="3"/>
  <c r="K198" i="3"/>
  <c r="K16" i="3" s="1"/>
  <c r="K17" i="3"/>
  <c r="K157" i="6"/>
  <c r="K134" i="6" s="1"/>
  <c r="K29" i="6" s="1"/>
  <c r="K134" i="5"/>
  <c r="K29" i="5" s="1"/>
  <c r="K145" i="6"/>
  <c r="K119" i="6" s="1"/>
  <c r="K13" i="6" s="1"/>
  <c r="K119" i="5"/>
  <c r="K13" i="5" s="1"/>
  <c r="K151" i="6"/>
  <c r="K126" i="6" s="1"/>
  <c r="K20" i="6" s="1"/>
  <c r="K126" i="5"/>
  <c r="K20" i="5" s="1"/>
  <c r="N132" i="5"/>
  <c r="O27" i="5"/>
  <c r="P130" i="5"/>
  <c r="P26" i="5"/>
  <c r="P25" i="5" s="1"/>
  <c r="E141" i="5"/>
  <c r="F36" i="5"/>
  <c r="E36" i="5" s="1"/>
  <c r="E148" i="6"/>
  <c r="F123" i="6"/>
  <c r="E196" i="3"/>
  <c r="N163" i="6"/>
  <c r="O142" i="6"/>
  <c r="P121" i="5"/>
  <c r="P16" i="5"/>
  <c r="P15" i="5" s="1"/>
  <c r="Q211" i="3"/>
  <c r="Q13" i="3"/>
  <c r="Q148" i="6"/>
  <c r="Q123" i="6" s="1"/>
  <c r="Q17" i="6" s="1"/>
  <c r="Q123" i="5"/>
  <c r="Q17" i="5" s="1"/>
  <c r="Q160" i="6"/>
  <c r="Q138" i="6" s="1"/>
  <c r="Q33" i="6" s="1"/>
  <c r="Q138" i="5"/>
  <c r="Q33" i="5" s="1"/>
  <c r="Q154" i="6"/>
  <c r="Q131" i="6" s="1"/>
  <c r="Q131" i="5"/>
  <c r="E135" i="5"/>
  <c r="F30" i="5"/>
  <c r="E30" i="5" s="1"/>
  <c r="F138" i="6"/>
  <c r="N162" i="6"/>
  <c r="O141" i="6"/>
  <c r="D242" i="3"/>
  <c r="G22" i="3"/>
  <c r="G19" i="3"/>
  <c r="G147" i="6"/>
  <c r="G122" i="6" s="1"/>
  <c r="G122" i="5"/>
  <c r="G150" i="6"/>
  <c r="G125" i="6" s="1"/>
  <c r="G19" i="6" s="1"/>
  <c r="G125" i="5"/>
  <c r="G19" i="5" s="1"/>
  <c r="G161" i="6"/>
  <c r="G140" i="6" s="1"/>
  <c r="G140" i="5"/>
  <c r="E149" i="5"/>
  <c r="D149" i="5" s="1"/>
  <c r="D152" i="6" l="1"/>
  <c r="E123" i="6"/>
  <c r="F17" i="6"/>
  <c r="E17" i="6" s="1"/>
  <c r="I126" i="5"/>
  <c r="J20" i="5"/>
  <c r="I20" i="5" s="1"/>
  <c r="N26" i="5"/>
  <c r="O25" i="5"/>
  <c r="K117" i="6"/>
  <c r="K116" i="6" s="1"/>
  <c r="K164" i="6" s="1"/>
  <c r="K12" i="6"/>
  <c r="K11" i="6" s="1"/>
  <c r="J117" i="5"/>
  <c r="I118" i="5"/>
  <c r="J12" i="5"/>
  <c r="E29" i="5"/>
  <c r="E138" i="5"/>
  <c r="N37" i="5"/>
  <c r="K128" i="6"/>
  <c r="K23" i="6"/>
  <c r="K22" i="6" s="1"/>
  <c r="D147" i="5"/>
  <c r="E155" i="6"/>
  <c r="D151" i="5"/>
  <c r="Q117" i="6"/>
  <c r="Q12" i="6"/>
  <c r="Q11" i="6" s="1"/>
  <c r="K130" i="6"/>
  <c r="K26" i="6"/>
  <c r="K25" i="6" s="1"/>
  <c r="F15" i="5"/>
  <c r="M10" i="5"/>
  <c r="D40" i="4" s="1"/>
  <c r="I132" i="5"/>
  <c r="J27" i="5"/>
  <c r="I27" i="5" s="1"/>
  <c r="G136" i="6"/>
  <c r="G32" i="6"/>
  <c r="G31" i="6" s="1"/>
  <c r="E119" i="6"/>
  <c r="F13" i="6"/>
  <c r="E13" i="6" s="1"/>
  <c r="K136" i="6"/>
  <c r="K32" i="6"/>
  <c r="K31" i="6" s="1"/>
  <c r="P116" i="6"/>
  <c r="P164" i="6" s="1"/>
  <c r="Q121" i="5"/>
  <c r="Q16" i="5"/>
  <c r="Q15" i="5" s="1"/>
  <c r="I162" i="6"/>
  <c r="D162" i="6" s="1"/>
  <c r="J141" i="6"/>
  <c r="L117" i="6"/>
  <c r="L12" i="6"/>
  <c r="L11" i="6" s="1"/>
  <c r="G139" i="5"/>
  <c r="G35" i="5"/>
  <c r="G34" i="5" s="1"/>
  <c r="Q130" i="5"/>
  <c r="Q26" i="5"/>
  <c r="Q25" i="5" s="1"/>
  <c r="L139" i="5"/>
  <c r="L35" i="5"/>
  <c r="L34" i="5" s="1"/>
  <c r="E198" i="3"/>
  <c r="E16" i="3" s="1"/>
  <c r="H117" i="5"/>
  <c r="H12" i="5"/>
  <c r="H11" i="5" s="1"/>
  <c r="E126" i="6"/>
  <c r="F20" i="6"/>
  <c r="E20" i="6" s="1"/>
  <c r="I163" i="6"/>
  <c r="J142" i="6"/>
  <c r="E19" i="5"/>
  <c r="E133" i="6"/>
  <c r="F28" i="6"/>
  <c r="E28" i="6" s="1"/>
  <c r="F117" i="6"/>
  <c r="E118" i="6"/>
  <c r="F12" i="6"/>
  <c r="L121" i="5"/>
  <c r="L16" i="5"/>
  <c r="L15" i="5" s="1"/>
  <c r="Q136" i="5"/>
  <c r="Q32" i="5"/>
  <c r="Q31" i="5" s="1"/>
  <c r="M116" i="5"/>
  <c r="M164" i="5" s="1"/>
  <c r="M243" i="3" s="1"/>
  <c r="M204" i="3" s="1"/>
  <c r="M190" i="3" s="1"/>
  <c r="O22" i="5"/>
  <c r="N23" i="5"/>
  <c r="I159" i="6"/>
  <c r="J137" i="6"/>
  <c r="N134" i="6"/>
  <c r="O29" i="6"/>
  <c r="E127" i="6"/>
  <c r="F21" i="6"/>
  <c r="E21" i="6" s="1"/>
  <c r="N133" i="6"/>
  <c r="O28" i="6"/>
  <c r="I157" i="6"/>
  <c r="J134" i="6"/>
  <c r="E145" i="6"/>
  <c r="E124" i="6"/>
  <c r="F18" i="6"/>
  <c r="E18" i="6" s="1"/>
  <c r="Q121" i="6"/>
  <c r="Q16" i="6"/>
  <c r="Q15" i="6" s="1"/>
  <c r="E137" i="6"/>
  <c r="F136" i="6"/>
  <c r="F32" i="6"/>
  <c r="I140" i="5"/>
  <c r="J139" i="5"/>
  <c r="J35" i="5"/>
  <c r="D20" i="5"/>
  <c r="N20" i="5"/>
  <c r="E142" i="6"/>
  <c r="F37" i="6"/>
  <c r="E37" i="6" s="1"/>
  <c r="E134" i="6"/>
  <c r="F29" i="6"/>
  <c r="E29" i="6" s="1"/>
  <c r="G139" i="6"/>
  <c r="G35" i="6"/>
  <c r="G34" i="6" s="1"/>
  <c r="N141" i="6"/>
  <c r="O36" i="6"/>
  <c r="Q130" i="6"/>
  <c r="Q26" i="6"/>
  <c r="Q25" i="6" s="1"/>
  <c r="I151" i="6"/>
  <c r="D151" i="6" s="1"/>
  <c r="J126" i="6"/>
  <c r="L139" i="6"/>
  <c r="L35" i="6"/>
  <c r="L34" i="6" s="1"/>
  <c r="H117" i="6"/>
  <c r="H116" i="6" s="1"/>
  <c r="H164" i="6" s="1"/>
  <c r="H12" i="6"/>
  <c r="H11" i="6" s="1"/>
  <c r="K121" i="5"/>
  <c r="K16" i="5"/>
  <c r="K15" i="5" s="1"/>
  <c r="N127" i="6"/>
  <c r="O21" i="6"/>
  <c r="I144" i="6"/>
  <c r="J118" i="6"/>
  <c r="N138" i="6"/>
  <c r="O33" i="6"/>
  <c r="H139" i="5"/>
  <c r="H35" i="5"/>
  <c r="H34" i="5" s="1"/>
  <c r="E19" i="3"/>
  <c r="E22" i="3"/>
  <c r="F139" i="6"/>
  <c r="E140" i="6"/>
  <c r="F35" i="6"/>
  <c r="E144" i="6"/>
  <c r="I124" i="5"/>
  <c r="J18" i="5"/>
  <c r="I18" i="5" s="1"/>
  <c r="I198" i="3"/>
  <c r="I16" i="3" s="1"/>
  <c r="J16" i="3"/>
  <c r="L121" i="6"/>
  <c r="L16" i="6"/>
  <c r="L15" i="6" s="1"/>
  <c r="Q136" i="6"/>
  <c r="Q32" i="6"/>
  <c r="Q31" i="6" s="1"/>
  <c r="N16" i="5"/>
  <c r="O15" i="5"/>
  <c r="E129" i="6"/>
  <c r="F128" i="6"/>
  <c r="F23" i="6"/>
  <c r="H121" i="5"/>
  <c r="H16" i="5"/>
  <c r="H15" i="5" s="1"/>
  <c r="I155" i="6"/>
  <c r="J132" i="6"/>
  <c r="I131" i="5"/>
  <c r="J130" i="5"/>
  <c r="J26" i="5"/>
  <c r="D153" i="5"/>
  <c r="D30" i="5"/>
  <c r="N30" i="5"/>
  <c r="I19" i="3"/>
  <c r="I22" i="3"/>
  <c r="E149" i="6"/>
  <c r="D149" i="6" s="1"/>
  <c r="E159" i="6"/>
  <c r="D159" i="6" s="1"/>
  <c r="E163" i="6"/>
  <c r="D163" i="6" s="1"/>
  <c r="E157" i="6"/>
  <c r="D157" i="6" s="1"/>
  <c r="P10" i="5"/>
  <c r="D54" i="4" s="1"/>
  <c r="E39" i="9"/>
  <c r="N28" i="5"/>
  <c r="N125" i="6"/>
  <c r="O19" i="6"/>
  <c r="E125" i="6"/>
  <c r="F19" i="6"/>
  <c r="E19" i="6" s="1"/>
  <c r="D148" i="5"/>
  <c r="K121" i="6"/>
  <c r="K16" i="6"/>
  <c r="K15" i="6" s="1"/>
  <c r="I120" i="5"/>
  <c r="J14" i="5"/>
  <c r="I14" i="5" s="1"/>
  <c r="D14" i="5" s="1"/>
  <c r="H139" i="6"/>
  <c r="H35" i="6"/>
  <c r="H34" i="6" s="1"/>
  <c r="J121" i="5"/>
  <c r="I121" i="5" s="1"/>
  <c r="I122" i="5"/>
  <c r="J16" i="5"/>
  <c r="E127" i="5"/>
  <c r="G128" i="5"/>
  <c r="G23" i="5"/>
  <c r="G22" i="5" s="1"/>
  <c r="E17" i="5"/>
  <c r="D17" i="5" s="1"/>
  <c r="E161" i="6"/>
  <c r="I218" i="3"/>
  <c r="L128" i="5"/>
  <c r="L23" i="5"/>
  <c r="L22" i="5" s="1"/>
  <c r="E120" i="6"/>
  <c r="F14" i="6"/>
  <c r="E14" i="6" s="1"/>
  <c r="N135" i="6"/>
  <c r="O30" i="6"/>
  <c r="M10" i="6"/>
  <c r="D17" i="4" s="1"/>
  <c r="N121" i="5"/>
  <c r="E153" i="6"/>
  <c r="D153" i="6" s="1"/>
  <c r="E120" i="5"/>
  <c r="H121" i="6"/>
  <c r="H16" i="6"/>
  <c r="H15" i="6" s="1"/>
  <c r="E131" i="6"/>
  <c r="F130" i="6"/>
  <c r="F26" i="6"/>
  <c r="E28" i="5"/>
  <c r="D28" i="5" s="1"/>
  <c r="F11" i="5"/>
  <c r="I133" i="5"/>
  <c r="J28" i="5"/>
  <c r="I28" i="5" s="1"/>
  <c r="D154" i="5"/>
  <c r="N32" i="5"/>
  <c r="O31" i="5"/>
  <c r="N13" i="5"/>
  <c r="I127" i="5"/>
  <c r="J21" i="5"/>
  <c r="I21" i="5" s="1"/>
  <c r="I161" i="6"/>
  <c r="J140" i="6"/>
  <c r="N29" i="5"/>
  <c r="D29" i="5"/>
  <c r="N12" i="5"/>
  <c r="O11" i="5"/>
  <c r="P116" i="5"/>
  <c r="P164" i="5" s="1"/>
  <c r="P243" i="3" s="1"/>
  <c r="P204" i="3" s="1"/>
  <c r="P190" i="3" s="1"/>
  <c r="N142" i="6"/>
  <c r="O37" i="6"/>
  <c r="I119" i="5"/>
  <c r="J13" i="5"/>
  <c r="I13" i="5" s="1"/>
  <c r="E150" i="6"/>
  <c r="N122" i="6"/>
  <c r="O121" i="6"/>
  <c r="N121" i="6" s="1"/>
  <c r="O16" i="6"/>
  <c r="E122" i="6"/>
  <c r="F121" i="6"/>
  <c r="F16" i="6"/>
  <c r="N17" i="5"/>
  <c r="G128" i="6"/>
  <c r="G23" i="6"/>
  <c r="G22" i="6" s="1"/>
  <c r="I125" i="5"/>
  <c r="J19" i="5"/>
  <c r="I19" i="5" s="1"/>
  <c r="L128" i="6"/>
  <c r="L23" i="6"/>
  <c r="L22" i="6" s="1"/>
  <c r="M116" i="6"/>
  <c r="M164" i="6" s="1"/>
  <c r="I149" i="6"/>
  <c r="J124" i="6"/>
  <c r="O136" i="6"/>
  <c r="N136" i="6" s="1"/>
  <c r="N137" i="6"/>
  <c r="O32" i="6"/>
  <c r="E35" i="5"/>
  <c r="F34" i="5"/>
  <c r="E34" i="5" s="1"/>
  <c r="I135" i="5"/>
  <c r="J30" i="5"/>
  <c r="I30" i="5" s="1"/>
  <c r="N118" i="6"/>
  <c r="O117" i="6"/>
  <c r="O12" i="6"/>
  <c r="N33" i="5"/>
  <c r="E135" i="6"/>
  <c r="F30" i="6"/>
  <c r="E30" i="6" s="1"/>
  <c r="E133" i="5"/>
  <c r="F116" i="5"/>
  <c r="F164" i="5" s="1"/>
  <c r="I138" i="5"/>
  <c r="J33" i="5"/>
  <c r="I33" i="5" s="1"/>
  <c r="I154" i="6"/>
  <c r="D154" i="6" s="1"/>
  <c r="J131" i="6"/>
  <c r="G130" i="5"/>
  <c r="E130" i="5" s="1"/>
  <c r="G26" i="5"/>
  <c r="G25" i="5" s="1"/>
  <c r="N136" i="5"/>
  <c r="N117" i="5"/>
  <c r="O116" i="5"/>
  <c r="H130" i="5"/>
  <c r="H26" i="5"/>
  <c r="H25" i="5" s="1"/>
  <c r="F22" i="5"/>
  <c r="G121" i="5"/>
  <c r="E121" i="5" s="1"/>
  <c r="G16" i="5"/>
  <c r="G15" i="5" s="1"/>
  <c r="E138" i="6"/>
  <c r="F33" i="6"/>
  <c r="E33" i="6" s="1"/>
  <c r="I123" i="5"/>
  <c r="J17" i="5"/>
  <c r="I17" i="5" s="1"/>
  <c r="I145" i="6"/>
  <c r="J119" i="6"/>
  <c r="O128" i="6"/>
  <c r="N128" i="6" s="1"/>
  <c r="N129" i="6"/>
  <c r="O23" i="6"/>
  <c r="I146" i="6"/>
  <c r="D146" i="6" s="1"/>
  <c r="J120" i="6"/>
  <c r="E147" i="6"/>
  <c r="E37" i="5"/>
  <c r="I147" i="6"/>
  <c r="J122" i="6"/>
  <c r="Q139" i="5"/>
  <c r="Q35" i="5"/>
  <c r="Q34" i="5" s="1"/>
  <c r="G117" i="5"/>
  <c r="G12" i="5"/>
  <c r="G11" i="5" s="1"/>
  <c r="J128" i="5"/>
  <c r="I129" i="5"/>
  <c r="J23" i="5"/>
  <c r="N14" i="5"/>
  <c r="E20" i="5"/>
  <c r="N119" i="6"/>
  <c r="O13" i="6"/>
  <c r="N18" i="5"/>
  <c r="D18" i="5"/>
  <c r="E158" i="6"/>
  <c r="D158" i="6" s="1"/>
  <c r="I205" i="3"/>
  <c r="I20" i="3" s="1"/>
  <c r="J20" i="3"/>
  <c r="E118" i="5"/>
  <c r="K139" i="5"/>
  <c r="K35" i="5"/>
  <c r="K34" i="5" s="1"/>
  <c r="L136" i="5"/>
  <c r="L32" i="5"/>
  <c r="L31" i="5" s="1"/>
  <c r="N131" i="6"/>
  <c r="O130" i="6"/>
  <c r="N130" i="6" s="1"/>
  <c r="O26" i="6"/>
  <c r="I156" i="6"/>
  <c r="D156" i="6" s="1"/>
  <c r="J133" i="6"/>
  <c r="G130" i="6"/>
  <c r="G26" i="6"/>
  <c r="G25" i="6" s="1"/>
  <c r="I152" i="6"/>
  <c r="J127" i="6"/>
  <c r="H130" i="6"/>
  <c r="H26" i="6"/>
  <c r="H25" i="6" s="1"/>
  <c r="G121" i="6"/>
  <c r="G16" i="6"/>
  <c r="G15" i="6" s="1"/>
  <c r="E160" i="6"/>
  <c r="D160" i="6" s="1"/>
  <c r="N27" i="5"/>
  <c r="D27" i="5"/>
  <c r="N120" i="6"/>
  <c r="O14" i="6"/>
  <c r="Q128" i="5"/>
  <c r="Q23" i="5"/>
  <c r="Q22" i="5" s="1"/>
  <c r="E142" i="5"/>
  <c r="H136" i="5"/>
  <c r="H32" i="5"/>
  <c r="H31" i="5" s="1"/>
  <c r="N123" i="6"/>
  <c r="O17" i="6"/>
  <c r="Q139" i="6"/>
  <c r="Q35" i="6"/>
  <c r="Q34" i="6" s="1"/>
  <c r="I150" i="6"/>
  <c r="J125" i="6"/>
  <c r="E205" i="3"/>
  <c r="E20" i="3" s="1"/>
  <c r="G117" i="6"/>
  <c r="G116" i="6" s="1"/>
  <c r="G164" i="6" s="1"/>
  <c r="G12" i="6"/>
  <c r="G11" i="6" s="1"/>
  <c r="E126" i="5"/>
  <c r="E140" i="5"/>
  <c r="I158" i="6"/>
  <c r="J135" i="6"/>
  <c r="I13" i="3"/>
  <c r="E55" i="10" s="1"/>
  <c r="E54" i="10" s="1"/>
  <c r="N126" i="6"/>
  <c r="O20" i="6"/>
  <c r="L130" i="5"/>
  <c r="L26" i="5"/>
  <c r="L25" i="5" s="1"/>
  <c r="E27" i="5"/>
  <c r="E141" i="6"/>
  <c r="F36" i="6"/>
  <c r="E36" i="6" s="1"/>
  <c r="N132" i="6"/>
  <c r="O27" i="6"/>
  <c r="K139" i="6"/>
  <c r="K35" i="6"/>
  <c r="K34" i="6" s="1"/>
  <c r="I160" i="6"/>
  <c r="J138" i="6"/>
  <c r="L136" i="6"/>
  <c r="L32" i="6"/>
  <c r="L31" i="6" s="1"/>
  <c r="H128" i="5"/>
  <c r="E128" i="5" s="1"/>
  <c r="H23" i="5"/>
  <c r="H22" i="5" s="1"/>
  <c r="I141" i="5"/>
  <c r="J36" i="5"/>
  <c r="I36" i="5" s="1"/>
  <c r="O34" i="5"/>
  <c r="N35" i="5"/>
  <c r="E13" i="5"/>
  <c r="D13" i="5" s="1"/>
  <c r="E129" i="5"/>
  <c r="I148" i="6"/>
  <c r="D148" i="6" s="1"/>
  <c r="J123" i="6"/>
  <c r="K117" i="5"/>
  <c r="K12" i="5"/>
  <c r="K11" i="5" s="1"/>
  <c r="Q128" i="6"/>
  <c r="Q23" i="6"/>
  <c r="Q22" i="6" s="1"/>
  <c r="N124" i="6"/>
  <c r="O18" i="6"/>
  <c r="F31" i="5"/>
  <c r="E31" i="5" s="1"/>
  <c r="H136" i="6"/>
  <c r="H32" i="6"/>
  <c r="H31" i="6" s="1"/>
  <c r="E33" i="5"/>
  <c r="D33" i="5" s="1"/>
  <c r="K128" i="5"/>
  <c r="K23" i="5"/>
  <c r="K22" i="5" s="1"/>
  <c r="I142" i="5"/>
  <c r="J37" i="5"/>
  <c r="I37" i="5" s="1"/>
  <c r="D37" i="5" s="1"/>
  <c r="E132" i="6"/>
  <c r="F27" i="6"/>
  <c r="E27" i="6" s="1"/>
  <c r="N36" i="5"/>
  <c r="D36" i="5"/>
  <c r="Q117" i="5"/>
  <c r="Q116" i="5" s="1"/>
  <c r="Q164" i="5" s="1"/>
  <c r="Q243" i="3" s="1"/>
  <c r="Q204" i="3" s="1"/>
  <c r="Q190" i="3" s="1"/>
  <c r="Q12" i="5"/>
  <c r="Q11" i="5" s="1"/>
  <c r="Q10" i="5" s="1"/>
  <c r="D55" i="4" s="1"/>
  <c r="K130" i="5"/>
  <c r="K26" i="5"/>
  <c r="K25" i="5" s="1"/>
  <c r="I153" i="6"/>
  <c r="J129" i="6"/>
  <c r="N19" i="5"/>
  <c r="D19" i="5"/>
  <c r="N21" i="5"/>
  <c r="D21" i="5"/>
  <c r="I137" i="5"/>
  <c r="J136" i="5"/>
  <c r="I136" i="5" s="1"/>
  <c r="J32" i="5"/>
  <c r="J13" i="3"/>
  <c r="L130" i="6"/>
  <c r="L26" i="6"/>
  <c r="L25" i="6" s="1"/>
  <c r="N140" i="6"/>
  <c r="O139" i="6"/>
  <c r="N139" i="6" s="1"/>
  <c r="O35" i="6"/>
  <c r="E132" i="5"/>
  <c r="F25" i="5"/>
  <c r="E25" i="5" s="1"/>
  <c r="E26" i="5"/>
  <c r="G136" i="5"/>
  <c r="E136" i="5" s="1"/>
  <c r="G32" i="5"/>
  <c r="G31" i="5" s="1"/>
  <c r="I134" i="5"/>
  <c r="J29" i="5"/>
  <c r="I29" i="5" s="1"/>
  <c r="I193" i="3"/>
  <c r="H128" i="6"/>
  <c r="H23" i="6"/>
  <c r="H22" i="6" s="1"/>
  <c r="K136" i="5"/>
  <c r="K32" i="5"/>
  <c r="K31" i="5" s="1"/>
  <c r="I235" i="3"/>
  <c r="P10" i="6"/>
  <c r="D31" i="4" s="1"/>
  <c r="L117" i="5"/>
  <c r="L12" i="5"/>
  <c r="L11" i="5" s="1"/>
  <c r="L10" i="5" s="1"/>
  <c r="D39" i="4" s="1"/>
  <c r="N139" i="5"/>
  <c r="E119" i="5"/>
  <c r="I127" i="6" l="1"/>
  <c r="J21" i="6"/>
  <c r="I21" i="6" s="1"/>
  <c r="N31" i="5"/>
  <c r="L116" i="5"/>
  <c r="L164" i="5" s="1"/>
  <c r="L243" i="3" s="1"/>
  <c r="L204" i="3" s="1"/>
  <c r="L190" i="3" s="1"/>
  <c r="N18" i="6"/>
  <c r="E23" i="5"/>
  <c r="J130" i="6"/>
  <c r="I130" i="6" s="1"/>
  <c r="I131" i="6"/>
  <c r="J26" i="6"/>
  <c r="E16" i="6"/>
  <c r="F15" i="6"/>
  <c r="E15" i="6" s="1"/>
  <c r="F25" i="6"/>
  <c r="E25" i="6" s="1"/>
  <c r="E26" i="6"/>
  <c r="F22" i="6"/>
  <c r="E22" i="6" s="1"/>
  <c r="E23" i="6"/>
  <c r="E139" i="6"/>
  <c r="I118" i="6"/>
  <c r="J117" i="6"/>
  <c r="J12" i="6"/>
  <c r="I35" i="5"/>
  <c r="D35" i="5" s="1"/>
  <c r="J34" i="5"/>
  <c r="I34" i="5" s="1"/>
  <c r="N22" i="5"/>
  <c r="Q10" i="6"/>
  <c r="D32" i="4" s="1"/>
  <c r="N25" i="5"/>
  <c r="O34" i="6"/>
  <c r="N35" i="6"/>
  <c r="E35" i="6"/>
  <c r="F34" i="6"/>
  <c r="E34" i="6" s="1"/>
  <c r="I128" i="5"/>
  <c r="D147" i="6"/>
  <c r="E121" i="6"/>
  <c r="N37" i="6"/>
  <c r="J139" i="6"/>
  <c r="I140" i="6"/>
  <c r="J35" i="6"/>
  <c r="E130" i="6"/>
  <c r="D161" i="6"/>
  <c r="I26" i="5"/>
  <c r="D26" i="5" s="1"/>
  <c r="J25" i="5"/>
  <c r="I25" i="5" s="1"/>
  <c r="D25" i="5" s="1"/>
  <c r="E128" i="6"/>
  <c r="M27" i="3"/>
  <c r="M24" i="3" s="1"/>
  <c r="M23" i="3"/>
  <c r="D51" i="2" s="1"/>
  <c r="D85" i="2" s="1"/>
  <c r="D99" i="2" s="1"/>
  <c r="E117" i="6"/>
  <c r="F116" i="6"/>
  <c r="F164" i="6" s="1"/>
  <c r="E164" i="6" s="1"/>
  <c r="Q116" i="6"/>
  <c r="Q164" i="6" s="1"/>
  <c r="Q27" i="3"/>
  <c r="Q24" i="3" s="1"/>
  <c r="Q23" i="3"/>
  <c r="D55" i="2" s="1"/>
  <c r="D89" i="2" s="1"/>
  <c r="I135" i="6"/>
  <c r="J30" i="6"/>
  <c r="I30" i="6" s="1"/>
  <c r="I125" i="6"/>
  <c r="J19" i="6"/>
  <c r="I19" i="6" s="1"/>
  <c r="N13" i="6"/>
  <c r="G10" i="5"/>
  <c r="I120" i="6"/>
  <c r="J14" i="6"/>
  <c r="I14" i="6" s="1"/>
  <c r="O31" i="6"/>
  <c r="N32" i="6"/>
  <c r="D30" i="6"/>
  <c r="N30" i="6"/>
  <c r="D19" i="6"/>
  <c r="N19" i="6"/>
  <c r="I130" i="5"/>
  <c r="N21" i="6"/>
  <c r="D21" i="6"/>
  <c r="I126" i="6"/>
  <c r="J20" i="6"/>
  <c r="I20" i="6" s="1"/>
  <c r="I139" i="5"/>
  <c r="D145" i="6"/>
  <c r="N29" i="6"/>
  <c r="I23" i="5"/>
  <c r="J22" i="5"/>
  <c r="I22" i="5" s="1"/>
  <c r="I138" i="6"/>
  <c r="J33" i="6"/>
  <c r="I33" i="6" s="1"/>
  <c r="I133" i="6"/>
  <c r="J28" i="6"/>
  <c r="I28" i="6" s="1"/>
  <c r="G116" i="5"/>
  <c r="G164" i="5" s="1"/>
  <c r="G243" i="3" s="1"/>
  <c r="G204" i="3" s="1"/>
  <c r="G190" i="3" s="1"/>
  <c r="N116" i="5"/>
  <c r="O164" i="5"/>
  <c r="O11" i="6"/>
  <c r="N12" i="6"/>
  <c r="O15" i="6"/>
  <c r="N16" i="6"/>
  <c r="P27" i="3"/>
  <c r="P24" i="3" s="1"/>
  <c r="P23" i="3"/>
  <c r="D54" i="2" s="1"/>
  <c r="D88" i="2" s="1"/>
  <c r="N15" i="5"/>
  <c r="F31" i="6"/>
  <c r="E31" i="6" s="1"/>
  <c r="E32" i="6"/>
  <c r="I134" i="6"/>
  <c r="J29" i="6"/>
  <c r="I29" i="6" s="1"/>
  <c r="D29" i="6" s="1"/>
  <c r="H10" i="5"/>
  <c r="D155" i="6"/>
  <c r="J11" i="5"/>
  <c r="I12" i="5"/>
  <c r="E22" i="5"/>
  <c r="D22" i="5" s="1"/>
  <c r="K10" i="5"/>
  <c r="D38" i="4" s="1"/>
  <c r="N34" i="5"/>
  <c r="D34" i="5"/>
  <c r="E139" i="5"/>
  <c r="O22" i="6"/>
  <c r="N23" i="6"/>
  <c r="E117" i="5"/>
  <c r="N117" i="6"/>
  <c r="O116" i="6"/>
  <c r="O10" i="5"/>
  <c r="N11" i="5"/>
  <c r="I132" i="6"/>
  <c r="J27" i="6"/>
  <c r="I27" i="6" s="1"/>
  <c r="E136" i="6"/>
  <c r="J136" i="6"/>
  <c r="I136" i="6" s="1"/>
  <c r="I137" i="6"/>
  <c r="J32" i="6"/>
  <c r="H116" i="5"/>
  <c r="H164" i="5" s="1"/>
  <c r="H243" i="3" s="1"/>
  <c r="H204" i="3" s="1"/>
  <c r="H190" i="3" s="1"/>
  <c r="L10" i="6"/>
  <c r="D16" i="4" s="1"/>
  <c r="E16" i="5"/>
  <c r="N27" i="6"/>
  <c r="D27" i="6"/>
  <c r="I129" i="6"/>
  <c r="J128" i="6"/>
  <c r="I128" i="6" s="1"/>
  <c r="J23" i="6"/>
  <c r="K116" i="5"/>
  <c r="K164" i="5" s="1"/>
  <c r="K243" i="3" s="1"/>
  <c r="K204" i="3" s="1"/>
  <c r="K190" i="3" s="1"/>
  <c r="N14" i="6"/>
  <c r="D14" i="6"/>
  <c r="O25" i="6"/>
  <c r="N26" i="6"/>
  <c r="E164" i="5"/>
  <c r="F243" i="3"/>
  <c r="I124" i="6"/>
  <c r="J18" i="6"/>
  <c r="I18" i="6" s="1"/>
  <c r="D18" i="6" s="1"/>
  <c r="E12" i="5"/>
  <c r="D12" i="5" s="1"/>
  <c r="D28" i="6"/>
  <c r="N28" i="6"/>
  <c r="I142" i="6"/>
  <c r="J37" i="6"/>
  <c r="I37" i="6" s="1"/>
  <c r="D37" i="6" s="1"/>
  <c r="L116" i="6"/>
  <c r="L164" i="6" s="1"/>
  <c r="E15" i="5"/>
  <c r="D15" i="5" s="1"/>
  <c r="J116" i="5"/>
  <c r="J164" i="5" s="1"/>
  <c r="I117" i="5"/>
  <c r="I116" i="5" s="1"/>
  <c r="I119" i="6"/>
  <c r="J13" i="6"/>
  <c r="I13" i="6" s="1"/>
  <c r="D13" i="6" s="1"/>
  <c r="F11" i="6"/>
  <c r="E12" i="6"/>
  <c r="J31" i="5"/>
  <c r="I31" i="5" s="1"/>
  <c r="D31" i="5" s="1"/>
  <c r="I32" i="5"/>
  <c r="E32" i="5"/>
  <c r="D32" i="5" s="1"/>
  <c r="I123" i="6"/>
  <c r="J17" i="6"/>
  <c r="I17" i="6" s="1"/>
  <c r="D20" i="6"/>
  <c r="N20" i="6"/>
  <c r="G10" i="6"/>
  <c r="N17" i="6"/>
  <c r="D17" i="6"/>
  <c r="J121" i="6"/>
  <c r="I121" i="6" s="1"/>
  <c r="I122" i="6"/>
  <c r="J16" i="6"/>
  <c r="D150" i="6"/>
  <c r="E11" i="5"/>
  <c r="E10" i="5" s="1"/>
  <c r="D35" i="4" s="1"/>
  <c r="F10" i="5"/>
  <c r="J15" i="5"/>
  <c r="I15" i="5" s="1"/>
  <c r="I16" i="5"/>
  <c r="E38" i="9"/>
  <c r="E40" i="9"/>
  <c r="D144" i="6"/>
  <c r="N33" i="6"/>
  <c r="D33" i="6"/>
  <c r="H10" i="6"/>
  <c r="N36" i="6"/>
  <c r="D36" i="6"/>
  <c r="I141" i="6"/>
  <c r="J36" i="6"/>
  <c r="I36" i="6" s="1"/>
  <c r="K10" i="6"/>
  <c r="D15" i="4" s="1"/>
  <c r="N15" i="6" l="1"/>
  <c r="J15" i="6"/>
  <c r="I15" i="6" s="1"/>
  <c r="D15" i="6" s="1"/>
  <c r="I16" i="6"/>
  <c r="D16" i="6" s="1"/>
  <c r="N25" i="6"/>
  <c r="E116" i="5"/>
  <c r="N34" i="6"/>
  <c r="J11" i="6"/>
  <c r="I12" i="6"/>
  <c r="D12" i="6" s="1"/>
  <c r="L27" i="3"/>
  <c r="L24" i="3" s="1"/>
  <c r="L23" i="3"/>
  <c r="D50" i="2" s="1"/>
  <c r="D84" i="2" s="1"/>
  <c r="D98" i="2" s="1"/>
  <c r="J116" i="6"/>
  <c r="J164" i="6" s="1"/>
  <c r="I164" i="6" s="1"/>
  <c r="I117" i="6"/>
  <c r="I164" i="5"/>
  <c r="J243" i="3"/>
  <c r="D16" i="5"/>
  <c r="I11" i="5"/>
  <c r="I10" i="5" s="1"/>
  <c r="D36" i="4" s="1"/>
  <c r="D34" i="4" s="1"/>
  <c r="D51" i="4" s="1"/>
  <c r="D41" i="4" s="1"/>
  <c r="J10" i="5"/>
  <c r="D37" i="4" s="1"/>
  <c r="N11" i="6"/>
  <c r="O10" i="6"/>
  <c r="J25" i="6"/>
  <c r="I25" i="6" s="1"/>
  <c r="D25" i="6" s="1"/>
  <c r="I26" i="6"/>
  <c r="D26" i="6" s="1"/>
  <c r="K27" i="3"/>
  <c r="K24" i="3" s="1"/>
  <c r="K23" i="3"/>
  <c r="D49" i="2" s="1"/>
  <c r="D83" i="2" s="1"/>
  <c r="D97" i="2" s="1"/>
  <c r="D11" i="5"/>
  <c r="D10" i="5" s="1"/>
  <c r="N22" i="6"/>
  <c r="E116" i="6"/>
  <c r="E243" i="3"/>
  <c r="F204" i="3"/>
  <c r="J22" i="6"/>
  <c r="I22" i="6" s="1"/>
  <c r="D22" i="6" s="1"/>
  <c r="I23" i="6"/>
  <c r="D23" i="6" s="1"/>
  <c r="H27" i="3"/>
  <c r="H24" i="3" s="1"/>
  <c r="H23" i="3"/>
  <c r="N164" i="5"/>
  <c r="D164" i="5"/>
  <c r="O243" i="3"/>
  <c r="N31" i="6"/>
  <c r="I35" i="6"/>
  <c r="D35" i="6" s="1"/>
  <c r="J34" i="6"/>
  <c r="I34" i="6" s="1"/>
  <c r="D34" i="6" s="1"/>
  <c r="J31" i="6"/>
  <c r="I31" i="6" s="1"/>
  <c r="D31" i="6" s="1"/>
  <c r="I32" i="6"/>
  <c r="D32" i="6" s="1"/>
  <c r="N10" i="5"/>
  <c r="D53" i="4"/>
  <c r="D52" i="4" s="1"/>
  <c r="I139" i="6"/>
  <c r="D23" i="5"/>
  <c r="E11" i="6"/>
  <c r="E10" i="6" s="1"/>
  <c r="D12" i="4" s="1"/>
  <c r="F10" i="6"/>
  <c r="O164" i="6"/>
  <c r="N116" i="6"/>
  <c r="G27" i="3"/>
  <c r="G24" i="3" s="1"/>
  <c r="G23" i="3"/>
  <c r="N164" i="6" l="1"/>
  <c r="D164" i="6"/>
  <c r="J10" i="6"/>
  <c r="D14" i="4" s="1"/>
  <c r="I11" i="6"/>
  <c r="I10" i="6" s="1"/>
  <c r="D13" i="4" s="1"/>
  <c r="D11" i="4" s="1"/>
  <c r="D28" i="4" s="1"/>
  <c r="D18" i="4" s="1"/>
  <c r="E204" i="3"/>
  <c r="E190" i="3" s="1"/>
  <c r="E23" i="3" s="1"/>
  <c r="D46" i="2" s="1"/>
  <c r="F190" i="3"/>
  <c r="J204" i="3"/>
  <c r="I243" i="3"/>
  <c r="D243" i="3"/>
  <c r="N243" i="3"/>
  <c r="O204" i="3"/>
  <c r="N10" i="6"/>
  <c r="D30" i="4"/>
  <c r="D29" i="4" s="1"/>
  <c r="I116" i="6"/>
  <c r="D11" i="6"/>
  <c r="D10" i="6" s="1"/>
  <c r="I204" i="3" l="1"/>
  <c r="I190" i="3" s="1"/>
  <c r="I23" i="3" s="1"/>
  <c r="D47" i="2" s="1"/>
  <c r="D81" i="2" s="1"/>
  <c r="D95" i="2" s="1"/>
  <c r="J190" i="3"/>
  <c r="F27" i="3"/>
  <c r="F23" i="3"/>
  <c r="D80" i="2"/>
  <c r="D94" i="2" s="1"/>
  <c r="N204" i="3"/>
  <c r="O190" i="3"/>
  <c r="N190" i="3" l="1"/>
  <c r="O27" i="3"/>
  <c r="O23" i="3"/>
  <c r="D45" i="2"/>
  <c r="E27" i="3"/>
  <c r="E24" i="3" s="1"/>
  <c r="F24" i="3"/>
  <c r="J27" i="3"/>
  <c r="J23" i="3"/>
  <c r="D48" i="2" s="1"/>
  <c r="D82" i="2" s="1"/>
  <c r="D96" i="2" s="1"/>
  <c r="D79" i="2" l="1"/>
  <c r="D93" i="2" s="1"/>
  <c r="I27" i="3"/>
  <c r="I24" i="3" s="1"/>
  <c r="D248" i="3" s="1"/>
  <c r="J24" i="3"/>
  <c r="N23" i="3"/>
  <c r="D53" i="2"/>
  <c r="N27" i="3"/>
  <c r="O24" i="3"/>
  <c r="N24" i="3" l="1"/>
  <c r="D24" i="3"/>
  <c r="D27" i="3"/>
  <c r="D247" i="3"/>
  <c r="D52" i="2"/>
  <c r="D87" i="2"/>
  <c r="D86" i="2" l="1"/>
  <c r="D44" i="2"/>
  <c r="D78" i="2"/>
  <c r="D92" i="2" s="1"/>
</calcChain>
</file>

<file path=xl/sharedStrings.xml><?xml version="1.0" encoding="utf-8"?>
<sst xmlns="http://schemas.openxmlformats.org/spreadsheetml/2006/main" count="2927" uniqueCount="1439">
  <si>
    <t>Geriamojo vandens tiekimo ir nuotekų tvarkymo bei paviršinių nuotekų tvarkymo paslaugų įmonių apskaitos atskyrimo taisyklių ir susijusių reikalavimų sąvado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</si>
  <si>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</si>
  <si>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</si>
  <si>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</si>
  <si>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</si>
  <si>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</si>
  <si>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</si>
  <si>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</si>
  <si>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</si>
  <si>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</si>
  <si>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</si>
  <si>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</si>
  <si>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</si>
  <si>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</si>
  <si>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</si>
  <si>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</si>
  <si>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</si>
  <si>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</si>
  <si>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</si>
  <si>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</si>
  <si>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</si>
  <si>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</si>
  <si>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</si>
  <si>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</si>
  <si>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</si>
  <si>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</si>
  <si>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</si>
  <si>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</si>
  <si>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</si>
  <si>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</si>
  <si>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</si>
  <si>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</si>
  <si>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</si>
  <si>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</si>
  <si>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</si>
  <si>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</si>
  <si>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</si>
  <si>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</si>
  <si>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</si>
  <si>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</si>
  <si>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</si>
  <si>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</si>
  <si>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</si>
  <si>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</si>
  <si>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</si>
  <si>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</si>
  <si>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</si>
  <si>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</si>
  <si>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</si>
  <si>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</si>
  <si>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</si>
  <si>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</si>
  <si>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</si>
  <si>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</si>
  <si>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</si>
  <si>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</si>
  <si>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taisyklių ir susijusių reikalavimų sąvado 3 priedas</t>
  </si>
  <si>
    <t>Ataskaitinio laikotarpio reguliuojamosios veiklos pelno (nuostolių) ataskaita (tūkst. Eur)</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</si>
  <si>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</si>
  <si>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</si>
  <si>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</si>
  <si>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</si>
  <si>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</si>
  <si>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</si>
  <si>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</si>
  <si>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</si>
  <si>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</si>
  <si>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</si>
  <si>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</si>
  <si>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</si>
  <si>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</si>
  <si>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</si>
  <si>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</si>
  <si>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</si>
  <si>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</si>
  <si>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</si>
  <si>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</si>
  <si>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</si>
  <si>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</si>
  <si>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</si>
  <si>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</si>
  <si>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</si>
  <si>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</si>
  <si>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</si>
  <si>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</si>
  <si>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</si>
  <si>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</si>
  <si>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</si>
  <si>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</si>
  <si>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</si>
  <si>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</si>
  <si>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</si>
  <si>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</si>
  <si>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</si>
  <si>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</si>
  <si>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</si>
  <si>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</si>
  <si>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</si>
  <si>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</si>
  <si>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</si>
  <si>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</si>
  <si>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t>pajamos už paviršinių nuotekų tvarkymą, jei yra atskira paviršinių nuotekų surinkimo sistema</t>
  </si>
  <si>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</si>
  <si>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</si>
  <si>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</si>
  <si>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</si>
  <si>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</si>
  <si>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</si>
  <si>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</si>
  <si>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</si>
  <si>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</si>
  <si>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</si>
  <si>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</si>
  <si>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</si>
  <si>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</si>
  <si>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</si>
  <si>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</si>
  <si>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</si>
  <si>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</si>
  <si>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</si>
  <si>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</si>
  <si>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</si>
  <si>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</si>
  <si>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</si>
  <si>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</si>
  <si>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</si>
  <si>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</si>
  <si>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</si>
  <si>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</si>
  <si>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</si>
  <si>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</si>
  <si>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</si>
  <si>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</si>
  <si>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</si>
  <si>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</si>
  <si>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</si>
  <si>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t>paviršinių nuotekų tvarkymo sąnaudos, jei yra atskira paviršinių nuotekų surinkimo sistema</t>
  </si>
  <si>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</si>
  <si>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</si>
  <si>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</si>
  <si>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</si>
  <si>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</si>
  <si>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</si>
  <si>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</si>
  <si>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</si>
  <si>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</si>
  <si>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</si>
  <si>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</si>
  <si>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</si>
  <si>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</si>
  <si>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</si>
  <si>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</si>
  <si>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</si>
  <si>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</si>
  <si>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</si>
  <si>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</si>
  <si>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</si>
  <si>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</si>
  <si>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</si>
  <si>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</si>
  <si>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</si>
  <si>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</si>
  <si>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</si>
  <si>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</si>
  <si>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</si>
  <si>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</si>
  <si>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</si>
  <si>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</si>
  <si>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</si>
  <si>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</si>
  <si>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</si>
  <si>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</si>
  <si>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</si>
  <si>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</si>
  <si>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</si>
  <si>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</si>
  <si>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</si>
  <si>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</si>
  <si>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</si>
  <si>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</si>
  <si>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</si>
  <si>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</si>
  <si>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</si>
  <si>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</si>
  <si>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</si>
  <si>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</si>
  <si>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</si>
  <si>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</si>
  <si>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</si>
  <si>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</si>
  <si>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</si>
  <si>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</si>
  <si>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</si>
  <si>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</si>
  <si>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</si>
  <si>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</si>
  <si>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</si>
  <si>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</si>
  <si>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</si>
  <si>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</si>
  <si>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</si>
  <si>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</si>
  <si>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</si>
  <si>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</si>
  <si>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t>paviršinių nuotekų tvarkymo pelnas (nuostolis), jei yra atskira paviršinių nuotekų surinkimo sistema</t>
  </si>
  <si>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</si>
  <si>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</si>
  <si>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</si>
  <si>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</si>
  <si>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</si>
  <si>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</si>
  <si>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</si>
  <si>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</si>
  <si>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</si>
  <si>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</si>
  <si>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</si>
  <si>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</si>
  <si>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</si>
  <si>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</si>
  <si>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</si>
  <si>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</si>
  <si>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</si>
  <si>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</si>
  <si>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</si>
  <si>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</si>
  <si>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</si>
  <si>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</si>
  <si>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</si>
  <si>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</si>
  <si>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</si>
  <si>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</si>
  <si>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</si>
  <si>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t>paviršinių nuotekų tvarkymo pelningumas (nuostolingumas, jei yra atskira paviršinių nuotekų surinkimo sistema, %</t>
  </si>
  <si>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</si>
  <si>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</si>
  <si>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</si>
  <si>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Geriamojo vandens tiekimo ir nuotekų tvarkymo bei paviršinių nuotekų tvarkymo paslaugų įmonių apskaitos atskyrimo taisyklių ir susijusių reikalavimų sąvado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</si>
  <si>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</si>
  <si>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</si>
  <si>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</si>
  <si>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</si>
  <si>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</si>
  <si>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</si>
  <si>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</si>
  <si>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</si>
  <si>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</si>
  <si>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</si>
  <si>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</si>
  <si>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</si>
  <si>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</si>
  <si>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</si>
  <si>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</si>
  <si>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</si>
  <si>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</si>
  <si>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</si>
  <si>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</si>
  <si>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</si>
  <si>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</si>
  <si>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</si>
  <si>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</si>
  <si>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</si>
  <si>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</si>
  <si>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</si>
  <si>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</si>
  <si>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</si>
  <si>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</si>
  <si>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</si>
  <si>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</si>
  <si>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</si>
  <si>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</si>
  <si>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</si>
  <si>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</si>
  <si>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</si>
  <si>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</si>
  <si>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</si>
  <si>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</si>
  <si>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</si>
  <si>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</si>
  <si>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</si>
  <si>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</si>
  <si>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</si>
  <si>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</si>
  <si>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</si>
  <si>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</si>
  <si>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</si>
  <si>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</si>
  <si>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</si>
  <si>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</si>
  <si>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</si>
  <si>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</si>
  <si>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</si>
  <si>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</si>
  <si>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</si>
  <si>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</si>
  <si>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</si>
  <si>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</si>
  <si>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</si>
  <si>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</si>
  <si>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</si>
  <si>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</si>
  <si>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</si>
  <si>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</si>
  <si>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</si>
  <si>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</si>
  <si>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</si>
  <si>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</si>
  <si>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</si>
  <si>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</si>
  <si>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</si>
  <si>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</si>
  <si>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</si>
  <si>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</si>
  <si>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</si>
  <si>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</si>
  <si>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</si>
  <si>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</si>
  <si>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</si>
  <si>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</si>
  <si>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</si>
  <si>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</si>
  <si>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</si>
  <si>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</si>
  <si>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</si>
  <si>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</si>
  <si>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</si>
  <si>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</si>
  <si>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</si>
  <si>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</si>
  <si>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</si>
  <si>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</si>
  <si>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</si>
  <si>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</si>
  <si>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</si>
  <si>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</si>
  <si>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</si>
  <si>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</si>
  <si>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</si>
  <si>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</si>
  <si>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</si>
  <si>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</si>
  <si>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</si>
  <si>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</si>
  <si>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</si>
  <si>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</si>
  <si>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</si>
  <si>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</si>
  <si>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</si>
  <si>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</si>
  <si>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</si>
  <si>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</si>
  <si>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</si>
  <si>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</si>
  <si>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</si>
  <si>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</si>
  <si>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</si>
  <si>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</si>
  <si>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</si>
  <si>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</si>
  <si>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</si>
  <si>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</si>
  <si>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</si>
  <si>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</si>
  <si>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</si>
  <si>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</si>
  <si>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</si>
  <si>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</si>
  <si>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</si>
  <si>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</si>
  <si>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</si>
  <si>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</si>
  <si>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</si>
  <si>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</si>
  <si>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</si>
  <si>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</si>
  <si>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</si>
  <si>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</si>
  <si>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</si>
  <si>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</si>
  <si>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</si>
  <si>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</si>
  <si>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</si>
  <si>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</si>
  <si>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</si>
  <si>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</si>
  <si>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</si>
  <si>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</si>
  <si>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</si>
  <si>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</si>
  <si>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</si>
  <si>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</si>
  <si>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</si>
  <si>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</si>
  <si>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</si>
  <si>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</si>
  <si>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</si>
  <si>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</si>
  <si>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</si>
  <si>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</si>
  <si>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</si>
  <si>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</si>
  <si>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</si>
  <si>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</si>
  <si>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</si>
  <si>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</si>
  <si>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</si>
  <si>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</si>
  <si>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</si>
  <si>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</si>
  <si>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</si>
  <si>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</si>
  <si>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</si>
  <si>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</si>
  <si>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</si>
  <si>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</si>
  <si>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</si>
  <si>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</si>
  <si>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</si>
  <si>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</si>
  <si>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</si>
  <si>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</si>
  <si>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</si>
  <si>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</si>
  <si>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</si>
  <si>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</si>
  <si>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</si>
  <si>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</si>
  <si>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</si>
  <si>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</si>
  <si>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</si>
  <si>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</si>
  <si>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</si>
  <si>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</si>
  <si>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</si>
  <si>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</si>
  <si>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</si>
  <si>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</si>
  <si>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</si>
  <si>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</si>
  <si>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</si>
  <si>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</si>
  <si>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</si>
  <si>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</si>
  <si>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</si>
  <si>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</si>
  <si>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</si>
  <si>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</si>
  <si>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</si>
  <si>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</si>
  <si>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</si>
  <si>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</si>
  <si>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</si>
  <si>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</si>
  <si>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D.4.</t>
  </si>
  <si>
    <t xml:space="preserve">C.4.  Punktui </t>
  </si>
  <si>
    <t>Metrologinės patikros sąnaudos</t>
  </si>
  <si>
    <t>Avarijų šalinimo sąnaudos</t>
  </si>
  <si>
    <t>D.5.</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</si>
  <si>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</si>
  <si>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</si>
  <si>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</si>
  <si>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</si>
  <si>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</si>
  <si>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</si>
  <si>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</si>
  <si>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</si>
  <si>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</si>
  <si>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</si>
  <si>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</si>
  <si>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</si>
  <si>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</si>
  <si>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</si>
  <si>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</si>
  <si>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</si>
  <si>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</si>
  <si>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</si>
  <si>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</si>
  <si>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</si>
  <si>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</si>
  <si>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</si>
  <si>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</si>
  <si>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</si>
  <si>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</si>
  <si>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</si>
  <si>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</si>
  <si>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</si>
  <si>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</si>
  <si>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</si>
  <si>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</si>
  <si>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</si>
  <si>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</si>
  <si>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E.</t>
  </si>
  <si>
    <t>BENDROSIOS SĄNAUDOS</t>
  </si>
  <si>
    <t>E.1.</t>
  </si>
  <si>
    <t>E.1.1.</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</si>
  <si>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</si>
  <si>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</si>
  <si>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</si>
  <si>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</si>
  <si>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</si>
  <si>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</si>
  <si>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</si>
  <si>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</si>
  <si>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</si>
  <si>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</si>
  <si>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</si>
  <si>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</si>
  <si>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</si>
  <si>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</si>
  <si>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</si>
  <si>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</si>
  <si>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</si>
  <si>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</si>
  <si>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</si>
  <si>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</si>
  <si>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</si>
  <si>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</si>
  <si>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</si>
  <si>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</si>
  <si>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</si>
  <si>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</si>
  <si>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</si>
  <si>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</si>
  <si>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</si>
  <si>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</si>
  <si>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</si>
  <si>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</si>
  <si>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</si>
  <si>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</si>
  <si>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</si>
  <si>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</si>
  <si>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</si>
  <si>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</si>
  <si>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</si>
  <si>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</si>
  <si>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</si>
  <si>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</si>
  <si>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</si>
  <si>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</si>
  <si>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</si>
  <si>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</si>
  <si>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</si>
  <si>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</si>
  <si>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Geriamojo vandens tiekimo ir nuotekų tvarkymo bei paviršinių nuotekų tvarkymo paslaugų įmonių apskaitos atskyrimo taisyklių ir susijusių reikalavimų sąvado 5 priedas</t>
  </si>
  <si>
    <t>Ataskaitinio laikotarpio reguliuojamos veiklos ilgalaikio turto įsigijimo ir likutinės vertės suvestinė  ataskaita  (tūkst. Eur)</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</si>
  <si>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</si>
  <si>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</si>
  <si>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</si>
  <si>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</si>
  <si>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</si>
  <si>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</si>
  <si>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</si>
  <si>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</si>
  <si>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</si>
  <si>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</si>
  <si>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</si>
  <si>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</si>
  <si>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</si>
  <si>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</si>
  <si>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</si>
  <si>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</si>
  <si>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</si>
  <si>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</si>
  <si>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</si>
  <si>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</si>
  <si>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</si>
  <si>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</si>
  <si>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</si>
  <si>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</si>
  <si>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</si>
  <si>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</si>
  <si>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</si>
  <si>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</si>
  <si>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</si>
  <si>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</si>
  <si>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</si>
  <si>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</si>
  <si>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</si>
  <si>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</si>
  <si>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</si>
  <si>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</si>
  <si>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</si>
  <si>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</si>
  <si>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</si>
  <si>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</si>
  <si>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</si>
  <si>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</si>
  <si>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</si>
  <si>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</si>
  <si>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Geriamojo vandens tiekimo ir nuotekų tvarkymo bei paviršinių nuotekų tvarkymo paslaugų įmonių apskaitos atskyrimo taisyklių ir susijusių reikalavimų sąvado 6 priedas</t>
  </si>
  <si>
    <t>Ataskaitinio laikotarpio reguliuojamo ilgalaikio turto įsigijimo vertės (suskaičiuotos pagal Sąvado nuostatas) paskirstymo verslo vienetams ir paslaugoms ataskaita  (tūkst. Eur)</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</si>
  <si>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</si>
  <si>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</si>
  <si>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</si>
  <si>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</si>
  <si>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</si>
  <si>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</si>
  <si>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</si>
  <si>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</si>
  <si>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</si>
  <si>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</si>
  <si>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</si>
  <si>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</si>
  <si>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</si>
  <si>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</si>
  <si>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</si>
  <si>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</si>
  <si>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</si>
  <si>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</si>
  <si>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</si>
  <si>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</si>
  <si>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</si>
  <si>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</si>
  <si>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</si>
  <si>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</si>
  <si>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</si>
  <si>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</si>
  <si>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Netiesioginės sąnaudos</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</si>
  <si>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</si>
  <si>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</si>
  <si>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</si>
  <si>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</si>
  <si>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</si>
  <si>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</si>
  <si>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</si>
  <si>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</si>
  <si>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</si>
  <si>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</si>
  <si>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</si>
  <si>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</si>
  <si>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</si>
  <si>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</si>
  <si>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</si>
  <si>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</si>
  <si>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</si>
  <si>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</si>
  <si>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</si>
  <si>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</si>
  <si>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</si>
  <si>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</si>
  <si>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</si>
  <si>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</si>
  <si>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</si>
  <si>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</si>
  <si>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</si>
  <si>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</si>
  <si>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</si>
  <si>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</si>
  <si>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</si>
  <si>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</si>
  <si>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</si>
  <si>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</si>
  <si>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</si>
  <si>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</si>
  <si>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</si>
  <si>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</si>
  <si>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</si>
  <si>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</si>
  <si>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Bendrosios sąnaudos</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</si>
  <si>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</si>
  <si>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</si>
  <si>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</si>
  <si>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</si>
  <si>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</si>
  <si>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</si>
  <si>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</si>
  <si>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</si>
  <si>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</si>
  <si>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</si>
  <si>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</si>
  <si>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</si>
  <si>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</si>
  <si>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</si>
  <si>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</si>
  <si>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</si>
  <si>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</si>
  <si>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</si>
  <si>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</si>
  <si>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</si>
  <si>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</si>
  <si>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</si>
  <si>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</si>
  <si>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</si>
  <si>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</si>
  <si>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</si>
  <si>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</si>
  <si>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</si>
  <si>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</si>
  <si>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</si>
  <si>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</si>
  <si>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</si>
  <si>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</si>
  <si>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</si>
  <si>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</si>
  <si>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</si>
  <si>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</si>
  <si>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</si>
  <si>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</si>
  <si>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</si>
  <si>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</si>
  <si>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</si>
  <si>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</si>
  <si>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</si>
  <si>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</si>
  <si>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</si>
  <si>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</si>
  <si>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</si>
  <si>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</si>
  <si>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</si>
  <si>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</si>
  <si>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Geriamojo vandens tiekimo ir nuotekų tvarkymo bei paviršinių nuotekų tvarkymo paslaugų įmonių apskaitos atskyrimo taisyklių ir susijusių reikalavimų sąvado 7 priedas</t>
  </si>
  <si>
    <t>Ataskaitinio laikotarpio reguliuojamo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</si>
  <si>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8 priedas</t>
  </si>
  <si>
    <t>Ataskaitinio laikotarpio geriamojo vandens ir nuotekų tvarkymo paslaugų realizacija</t>
  </si>
  <si>
    <t>RODIKLIAI</t>
  </si>
  <si>
    <t>Matavimo vienetai</t>
  </si>
  <si>
    <t>G E R I A M A S I S  V A N D U O</t>
  </si>
  <si>
    <t>IŠGAUTO POŽEMINIO VANDENS KIEKIS  (pirmas pakėlimas)</t>
  </si>
  <si>
    <t>tūkst. m3</t>
  </si>
  <si>
    <t xml:space="preserve">PARUOŠTO GERIAMOJO VANDENS KIEKIS </t>
  </si>
  <si>
    <t>PATIEKTO GERIAMOJO VANDENS KIEKIS (antro pakėlimo perpumpavimo stotyse pakelto vandens kiekis)</t>
  </si>
  <si>
    <t>3.1.</t>
  </si>
  <si>
    <t xml:space="preserve">     iš šio skaičiaus:                     patiekto daugiabučiams namams*</t>
  </si>
  <si>
    <t>3.1.1.</t>
  </si>
  <si>
    <t>iš šio skaičiaus:                                           karšto vandens ruošimui</t>
  </si>
  <si>
    <t>3.2.</t>
  </si>
  <si>
    <t>Trečio, ketvirto,..n-to pakėlimo perpumpavimo stotyse pakelto vandens kiekis</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</si>
  <si>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</si>
  <si>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</si>
  <si>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</si>
  <si>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</si>
  <si>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</si>
  <si>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</si>
  <si>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</si>
  <si>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</si>
  <si>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</si>
  <si>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</si>
  <si>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</si>
  <si>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</si>
  <si>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</si>
  <si>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</si>
  <si>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</si>
  <si>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</si>
  <si>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</si>
  <si>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</si>
  <si>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</si>
  <si>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</si>
  <si>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</si>
  <si>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</si>
  <si>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</si>
  <si>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</si>
  <si>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</si>
  <si>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</si>
  <si>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</si>
  <si>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</si>
  <si>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</si>
  <si>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</si>
  <si>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</si>
  <si>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</si>
  <si>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</si>
  <si>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</si>
  <si>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</si>
  <si>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</si>
  <si>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</si>
  <si>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</si>
  <si>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</si>
  <si>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</si>
  <si>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t>8.1</t>
  </si>
  <si>
    <t>PERPUMPUOTAS BUITINIŲ IR GAMYBINIŲ NUOTEKŲ KIEKIS                                            (per antrąsias, trečiąsias, ketvirtąsias,...n-tąsias siurblines)</t>
  </si>
  <si>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</si>
  <si>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</si>
  <si>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</si>
  <si>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</si>
  <si>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</si>
  <si>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</si>
  <si>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</si>
  <si>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</si>
  <si>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</si>
  <si>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</si>
  <si>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</si>
  <si>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11.1.1.2.</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</si>
  <si>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</si>
  <si>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</si>
  <si>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</si>
  <si>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</si>
  <si>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</si>
  <si>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</si>
  <si>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</si>
  <si>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</si>
  <si>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</si>
  <si>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</si>
  <si>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</si>
  <si>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</si>
  <si>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</si>
  <si>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</si>
  <si>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</si>
  <si>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</si>
  <si>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</si>
  <si>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</si>
  <si>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</si>
  <si>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</si>
  <si>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</si>
  <si>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</si>
  <si>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</si>
  <si>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</si>
  <si>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</si>
  <si>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</si>
  <si>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</si>
  <si>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</si>
  <si>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</si>
  <si>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</si>
  <si>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</si>
  <si>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</si>
  <si>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</si>
  <si>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</si>
  <si>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</si>
  <si>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</si>
  <si>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</si>
  <si>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</si>
  <si>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</si>
  <si>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</si>
  <si>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</si>
  <si>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</si>
  <si>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</si>
  <si>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</si>
  <si>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</si>
  <si>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</si>
  <si>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</si>
  <si>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</si>
  <si>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</si>
  <si>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</si>
  <si>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</si>
  <si>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</si>
  <si>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</si>
  <si>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</si>
  <si>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</si>
  <si>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</si>
  <si>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</si>
  <si>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</si>
  <si>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</si>
  <si>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</si>
  <si>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</si>
  <si>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</si>
  <si>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</si>
  <si>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</si>
  <si>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</si>
  <si>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</si>
  <si>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</si>
  <si>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</si>
  <si>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</si>
  <si>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</si>
  <si>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</si>
  <si>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</si>
  <si>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</si>
  <si>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</si>
  <si>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</si>
  <si>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</si>
  <si>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</si>
  <si>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</si>
  <si>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</si>
  <si>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</si>
  <si>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</si>
  <si>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</si>
  <si>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</si>
  <si>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</si>
  <si>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</si>
  <si>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</si>
  <si>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</si>
  <si>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</si>
  <si>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</si>
  <si>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</si>
  <si>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</si>
  <si>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</si>
  <si>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</si>
  <si>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</si>
  <si>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</si>
  <si>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</si>
  <si>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</si>
  <si>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</si>
  <si>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</si>
  <si>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</si>
  <si>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</si>
  <si>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</si>
  <si>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</si>
  <si>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</si>
  <si>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</si>
  <si>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</si>
  <si>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</si>
  <si>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</si>
  <si>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</si>
  <si>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Geriamojo vandens tiekimo ir nuotekų tvarkymo bei paviršinių nuotekų tvarkymo paslaugų įmonių apskaitos atskyrimo taisyklių ir susijusių reikalavimų sąvado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</si>
  <si>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</si>
  <si>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</si>
  <si>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</si>
  <si>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</si>
  <si>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</si>
  <si>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</si>
  <si>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</si>
  <si>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</si>
  <si>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</si>
  <si>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</si>
  <si>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</si>
  <si>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</si>
  <si>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</si>
  <si>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</si>
  <si>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</si>
  <si>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</si>
  <si>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</si>
  <si>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</si>
  <si>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</si>
  <si>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</si>
  <si>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</si>
  <si>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</si>
  <si>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</si>
  <si>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</si>
  <si>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</si>
  <si>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</si>
  <si>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</si>
  <si>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</si>
  <si>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</si>
  <si>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</si>
  <si>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</si>
  <si>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</si>
  <si>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</si>
  <si>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</si>
  <si>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</si>
  <si>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</si>
  <si>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</si>
  <si>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</si>
  <si>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</si>
  <si>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</si>
  <si>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</si>
  <si>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</si>
  <si>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</si>
  <si>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</si>
  <si>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r>
      <t>tūkst. m</t>
    </r>
    <r>
      <rPr>
        <b/>
        <vertAlign val="superscript"/>
        <sz val="10"/>
        <rFont val="Times New Roman"/>
        <family val="1"/>
        <charset val="186"/>
      </rPr>
      <t>3</t>
    </r>
  </si>
  <si>
    <t>C.1.2.1.</t>
  </si>
  <si>
    <t>iš to skaičiaus:            Uždarose slėginėse nugeležinimo sistemose be membraninių osmoso filtrų aeruotas vandens kiekis</t>
  </si>
  <si>
    <r>
      <t>tūkst. m</t>
    </r>
    <r>
      <rPr>
        <vertAlign val="superscript"/>
        <sz val="10"/>
        <rFont val="Times New Roman"/>
        <family val="1"/>
        <charset val="186"/>
      </rPr>
      <t>3</t>
    </r>
  </si>
  <si>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</si>
  <si>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</si>
  <si>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</si>
  <si>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</si>
  <si>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</si>
  <si>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</si>
  <si>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</si>
  <si>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</si>
  <si>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</si>
  <si>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</si>
  <si>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</si>
  <si>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</si>
  <si>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</si>
  <si>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r>
      <t>tūkst. m</t>
    </r>
    <r>
      <rPr>
        <i/>
        <vertAlign val="superscript"/>
        <sz val="10"/>
        <rFont val="Times New Roman"/>
        <family val="1"/>
        <charset val="186"/>
      </rPr>
      <t>3</t>
    </r>
  </si>
  <si>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</si>
  <si>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</si>
  <si>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</si>
  <si>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</si>
  <si>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</si>
  <si>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</si>
  <si>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</si>
  <si>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</si>
  <si>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</si>
  <si>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</si>
  <si>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</si>
  <si>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</si>
  <si>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</si>
  <si>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</si>
  <si>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</si>
  <si>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</si>
  <si>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</si>
  <si>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</si>
  <si>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</si>
  <si>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</si>
  <si>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</si>
  <si>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</si>
  <si>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</si>
  <si>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</si>
  <si>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</si>
  <si>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</si>
  <si>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</si>
  <si>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</si>
  <si>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</si>
  <si>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</si>
  <si>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</si>
  <si>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</si>
  <si>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</si>
  <si>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</si>
  <si>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</si>
  <si>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</si>
  <si>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</si>
  <si>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</si>
  <si>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</si>
  <si>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</si>
  <si>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</si>
  <si>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</si>
  <si>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</si>
  <si>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</si>
  <si>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</si>
  <si>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</si>
  <si>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</si>
  <si>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</si>
  <si>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</si>
  <si>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</si>
  <si>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</si>
  <si>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</si>
  <si>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</si>
  <si>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</si>
  <si>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</si>
  <si>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</si>
  <si>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</si>
  <si>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</si>
  <si>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</si>
  <si>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</si>
  <si>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</si>
  <si>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</si>
  <si>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</si>
  <si>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</si>
  <si>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</si>
  <si>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</si>
  <si>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</si>
  <si>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</si>
  <si>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</si>
  <si>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</si>
  <si>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</si>
  <si>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</si>
  <si>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</si>
  <si>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</si>
  <si>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</si>
  <si>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</si>
  <si>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</si>
  <si>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</si>
  <si>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</si>
  <si>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</si>
  <si>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</si>
  <si>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</si>
  <si>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</si>
  <si>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</si>
  <si>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</si>
  <si>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</si>
  <si>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</si>
  <si>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</si>
  <si>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</si>
  <si>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</si>
  <si>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</si>
  <si>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</si>
  <si>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</si>
  <si>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</si>
  <si>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</si>
  <si>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</si>
  <si>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</si>
  <si>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</si>
  <si>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</si>
  <si>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</si>
  <si>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</si>
  <si>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</si>
  <si>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</si>
  <si>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</si>
  <si>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</si>
  <si>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</si>
  <si>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</si>
  <si>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</si>
  <si>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</si>
  <si>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</si>
  <si>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</si>
  <si>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</si>
  <si>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</si>
  <si>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</si>
  <si>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</si>
  <si>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</si>
  <si>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</si>
  <si>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</si>
  <si>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</si>
  <si>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</si>
  <si>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</si>
  <si>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</si>
  <si>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</si>
  <si>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</si>
  <si>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</si>
  <si>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</si>
  <si>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</si>
  <si>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</si>
  <si>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</si>
  <si>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</si>
  <si>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</si>
  <si>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</si>
  <si>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</si>
  <si>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</si>
  <si>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</si>
  <si>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</si>
  <si>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</si>
  <si>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</si>
  <si>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</si>
  <si>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</si>
  <si>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</si>
  <si>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</si>
  <si>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</si>
  <si>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</si>
  <si>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</si>
  <si>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</si>
  <si>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</si>
  <si>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</si>
  <si>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</si>
  <si>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</si>
  <si>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</si>
  <si>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</si>
  <si>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</si>
  <si>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</si>
  <si>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</si>
  <si>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</si>
  <si>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</si>
  <si>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</si>
  <si>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</si>
  <si>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</si>
  <si>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</si>
  <si>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</si>
  <si>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</si>
  <si>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</si>
  <si>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</si>
  <si>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</si>
  <si>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</si>
  <si>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</si>
  <si>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</si>
  <si>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</si>
  <si>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</si>
  <si>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</si>
  <si>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</si>
  <si>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</si>
  <si>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</si>
  <si>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</si>
  <si>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</si>
  <si>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</si>
  <si>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</si>
  <si>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</si>
  <si>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</si>
  <si>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</si>
  <si>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</si>
  <si>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</si>
  <si>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</si>
  <si>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</si>
  <si>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</si>
  <si>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</si>
  <si>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</si>
  <si>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</si>
  <si>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</si>
  <si>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</si>
  <si>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</si>
  <si>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</si>
  <si>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</si>
  <si>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</si>
  <si>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</si>
  <si>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</si>
  <si>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</si>
  <si>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</si>
  <si>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</si>
  <si>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</si>
  <si>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</si>
  <si>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</si>
  <si>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</si>
  <si>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</si>
  <si>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</si>
  <si>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</si>
  <si>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</si>
  <si>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</si>
  <si>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</si>
  <si>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</si>
  <si>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</si>
  <si>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</si>
  <si>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</si>
  <si>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</si>
  <si>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</si>
  <si>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</si>
  <si>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</si>
  <si>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</si>
  <si>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</si>
  <si>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</si>
  <si>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</si>
  <si>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</si>
  <si>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</si>
  <si>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</si>
  <si>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</si>
  <si>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</si>
  <si>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</si>
  <si>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</si>
  <si>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</si>
  <si>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</si>
  <si>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</si>
  <si>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</si>
  <si>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</si>
  <si>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</si>
  <si>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</si>
  <si>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</si>
  <si>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</si>
  <si>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taisyklių ir susijusių reikalavimų sąvado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</si>
  <si>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</si>
  <si>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</si>
  <si>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</si>
  <si>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</si>
  <si>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</si>
  <si>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</si>
  <si>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</si>
  <si>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</si>
  <si>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</si>
  <si>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</si>
  <si>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</si>
  <si>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</si>
  <si>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</si>
  <si>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</si>
  <si>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</si>
  <si>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</si>
  <si>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</si>
  <si>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</si>
  <si>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</si>
  <si>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</si>
  <si>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</si>
  <si>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</si>
  <si>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</si>
  <si>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</si>
  <si>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</si>
  <si>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</si>
  <si>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</si>
  <si>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</si>
  <si>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</si>
  <si>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</si>
  <si>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</si>
  <si>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</si>
  <si>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</si>
  <si>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</si>
  <si>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</si>
  <si>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</si>
  <si>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</si>
  <si>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</si>
  <si>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</si>
  <si>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</si>
  <si>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</si>
  <si>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</si>
  <si>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</si>
  <si>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</si>
  <si>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</si>
  <si>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</si>
  <si>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</si>
  <si>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</si>
  <si>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</si>
  <si>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</si>
  <si>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</si>
  <si>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</si>
  <si>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</si>
  <si>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</si>
  <si>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</si>
  <si>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</si>
  <si>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</si>
  <si>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</si>
  <si>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</si>
  <si>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Geriamojo vandens tiekimo ir nuotekų tvarkymo bei paviršinių nuotekų tvarkymo paslaugų įmonių apskaitos atskyrimo taisyklių ir susijusių reikalavimų sąvado 11 priedas</t>
  </si>
  <si>
    <t>Ataskaitinio laikotarpio elektros energijos (įskaitant ir savo pasigamintą) suvartojimo ataskaita</t>
  </si>
  <si>
    <t xml:space="preserve"> ELEKTROS ENERGIJOS SUVARTOJIMAS TECHNOLOGINĖMS REIKMĖMS REGULIUOJAMOJE VEIKLOJE  (įskaitant pasigamintą)</t>
  </si>
  <si>
    <t>tūkst. kWh</t>
  </si>
  <si>
    <t>iš šio skaičiaus:  Elektros energija patalpų šildymui ir eksploatacijai</t>
  </si>
  <si>
    <t>A.1.1.1.</t>
  </si>
  <si>
    <t>A.1.1.2.</t>
  </si>
  <si>
    <t>A.1.1.3.</t>
  </si>
  <si>
    <t>A.1.1.4.</t>
  </si>
  <si>
    <t xml:space="preserve"> nuotekų surinkime</t>
  </si>
  <si>
    <t>A.1.1.5.</t>
  </si>
  <si>
    <t>A.1.1.6.</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</si>
  <si>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</si>
  <si>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</si>
  <si>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</si>
  <si>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</si>
  <si>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</si>
  <si>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</si>
  <si>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</si>
  <si>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</si>
  <si>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</si>
  <si>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</si>
  <si>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</si>
  <si>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</si>
  <si>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</si>
  <si>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</si>
  <si>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</si>
  <si>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</si>
  <si>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</si>
  <si>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</si>
  <si>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</si>
  <si>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</si>
  <si>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</si>
  <si>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</si>
  <si>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 xml:space="preserve"> </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</si>
  <si>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</si>
  <si>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</si>
  <si>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</si>
  <si>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</si>
  <si>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</si>
  <si>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t>mH2O</t>
  </si>
  <si>
    <t>9 priedas</t>
  </si>
  <si>
    <t>F.1.1.2.</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</si>
  <si>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</si>
  <si>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</si>
  <si>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</si>
  <si>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</si>
  <si>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</si>
  <si>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</si>
  <si>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t>8 priedas</t>
  </si>
  <si>
    <t>F.1.1.6.</t>
  </si>
  <si>
    <t>Patiekto geriamojo vandens kiekis (antro pakėlimo perpumpavimo stotyse pakelto vandens kiekis)</t>
  </si>
  <si>
    <t>F.1.1.7.</t>
  </si>
  <si>
    <t>F.1.2.</t>
  </si>
  <si>
    <t>Elektros energijos suvartojimas vandens ruošimo veikloje</t>
  </si>
  <si>
    <t>kWh/m³</t>
  </si>
  <si>
    <t>F.1.2.1.</t>
  </si>
  <si>
    <r>
      <t>mH</t>
    </r>
    <r>
      <rPr>
        <b/>
        <i/>
        <vertAlign val="subscript"/>
        <sz val="10"/>
        <rFont val="Times New Roman"/>
        <family val="1"/>
        <charset val="186"/>
      </rPr>
      <t>2</t>
    </r>
    <r>
      <rPr>
        <b/>
        <i/>
        <sz val="10"/>
        <rFont val="Times New Roman"/>
        <family val="1"/>
        <charset val="186"/>
      </rPr>
      <t>O</t>
    </r>
  </si>
  <si>
    <t>F.1.2.3.</t>
  </si>
  <si>
    <t xml:space="preserve">Paruošto geriamojo vandens kiekis  </t>
  </si>
  <si>
    <r>
      <t>tūkst. m</t>
    </r>
    <r>
      <rPr>
        <b/>
        <i/>
        <vertAlign val="superscript"/>
        <sz val="10"/>
        <rFont val="Times New Roman"/>
        <family val="1"/>
        <charset val="186"/>
      </rPr>
      <t>3</t>
    </r>
  </si>
  <si>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</si>
  <si>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</si>
  <si>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</si>
  <si>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</si>
  <si>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</si>
  <si>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</si>
  <si>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</si>
  <si>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</si>
  <si>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</si>
  <si>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</si>
  <si>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</si>
  <si>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</si>
  <si>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</si>
  <si>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</si>
  <si>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</si>
  <si>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</si>
  <si>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</si>
  <si>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</si>
  <si>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</si>
  <si>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</si>
  <si>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Ūkio subjektas: UAB „Kretingos vandenys“</t>
  </si>
  <si>
    <t>Ataskaitinis laikotarpis: 2025-01-01 - 2025-12-31</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</si>
  <si>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</si>
  <si>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</si>
  <si>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</si>
  <si>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</si>
  <si>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</si>
  <si>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</si>
  <si>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</si>
  <si>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</si>
  <si>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</si>
  <si>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</si>
  <si>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</si>
  <si>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</si>
  <si>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</si>
  <si>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</si>
  <si>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</si>
  <si>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C.5.  Punktui Tiesiogiai paslaugoms priskirto naudojamo turto buhalterinė įsigijimo vertė</t>
  </si>
  <si>
    <t>C.6.  Punktui Tiesiogiai paslaugoms priskirto naudojamo turto buhalterinė įsigijimo vertė</t>
  </si>
  <si>
    <t>B1.Darbo užmokestis</t>
  </si>
  <si>
    <t>B2.Soc. draudimas</t>
  </si>
  <si>
    <t>B3.Darbo saugos priemonės</t>
  </si>
  <si>
    <t>B4.Personalo mokymas, atestavimas</t>
  </si>
  <si>
    <t>B5.Kitos personalo sąnaudos</t>
  </si>
  <si>
    <t>C.7.  Punktui Tiesiogiai paslaugoms priskirto naudojamo turto buhalterinė įsigijimo vertė</t>
  </si>
  <si>
    <t>L3.Nekilnojamo turto mokesčiai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</si>
  <si>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</si>
  <si>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</si>
  <si>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</si>
  <si>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</si>
  <si>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</si>
  <si>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</si>
  <si>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</si>
  <si>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</si>
  <si>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</si>
  <si>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</si>
  <si>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</si>
  <si>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</si>
  <si>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</si>
  <si>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</si>
  <si>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</si>
  <si>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</si>
  <si>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</si>
  <si>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</si>
  <si>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</si>
  <si>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</si>
  <si>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</si>
  <si>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</si>
  <si>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</si>
  <si>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</si>
  <si>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</si>
  <si>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</si>
  <si>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</si>
  <si>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</si>
  <si>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</si>
  <si>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</si>
  <si>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</si>
  <si>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</si>
  <si>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II.2.2.1.keliai</t>
  </si>
  <si>
    <t>C.2.2. Punktui Tiesiogiai paslaugoms priskirto naudojamo turto buhalterinė įsigijimo vertė</t>
  </si>
  <si>
    <t>II.2.3.vamzdynai</t>
  </si>
  <si>
    <t>C.2.3  Punktui Tiesiogiai paslaugoms priskirto naudojamo turto buhalterinė įsigijimo vertė</t>
  </si>
  <si>
    <t>II.2.4.ŠIL_KV vamzdynai</t>
  </si>
  <si>
    <t>C.2.4  Punktui Tiesiogiai paslaugoms priskirto naudojamo turto buhalterinė įsigijimo vertė</t>
  </si>
  <si>
    <t>II.2.5.saulės elektrinė</t>
  </si>
  <si>
    <t>C.2.5  Punktui Tiesiogiai paslaugoms priskirto naudojamo turto buhalterinė įsigijimo vertė</t>
  </si>
  <si>
    <t>II.2.6.Kiti įrenginiai</t>
  </si>
  <si>
    <t>C.2.6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</si>
  <si>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</si>
  <si>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</si>
  <si>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</si>
  <si>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</si>
  <si>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pas klientus įrengti apskaitos prietaisai</t>
  </si>
  <si>
    <t>C.4.1  Punktui Tiesiogiai paslaugoms priskirto naudojamo turto buhalterinė įsigijimo vertė</t>
  </si>
  <si>
    <t>II.4.2. KV apskaitos prietaisai</t>
  </si>
  <si>
    <t>C.4.2  Punktui Tiesiogiai paslaugoms priskirto naudojamo turto buhalterinė įsigijimo vertė</t>
  </si>
  <si>
    <t>II.4.3. ŠIL apskaitos prietaisai</t>
  </si>
  <si>
    <t>C.4.3  Punktui Tiesiogiai paslaugoms priskirto naudojamo turto buhalterinė įsigijimo vertė</t>
  </si>
  <si>
    <t>II.4.4. kiti apskaitos prietaisai</t>
  </si>
  <si>
    <t>C.4.4  Punktui Tiesiogiai paslaugoms priskirto naudojamo turto buhalterinė įsigijimo vertė</t>
  </si>
  <si>
    <t>II.4.5. įrankiai</t>
  </si>
  <si>
    <t>C.4.5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</si>
  <si>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</si>
  <si>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</si>
  <si>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</si>
  <si>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</si>
  <si>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II.6.1. žemė</t>
  </si>
  <si>
    <t>C.6.1.  Punktui Tiesiogiai paslaugoms priskirto naudojamo turto buhalterinė įsigijimo vertė</t>
  </si>
  <si>
    <t>II.6.2. Kompiuteriai, kompiuteriniai tinklai ir jų įranga</t>
  </si>
  <si>
    <t>C.6.2.  Punktui Tiesiogiai paslaugoms priskirto naudojamo turto buhalterinė įsigijimo vertė</t>
  </si>
  <si>
    <t>II.6.3. (įrašyti)</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</si>
  <si>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</si>
  <si>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</si>
  <si>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</si>
  <si>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</si>
  <si>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</si>
  <si>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</si>
  <si>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</si>
  <si>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</si>
  <si>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</si>
  <si>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</si>
  <si>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</si>
  <si>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žemė</t>
  </si>
  <si>
    <t>(įrašyti)</t>
  </si>
  <si>
    <t>II.2.2.2.aikštelės</t>
  </si>
  <si>
    <t>II.2.2.3.šaligatviai</t>
  </si>
  <si>
    <t xml:space="preserve">II.2.2.4.tvoros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</si>
</sst>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0000"/>
    <numFmt numFmtId="166" formatCode="#,##0.0000"/>
    <numFmt numFmtId="167" formatCode="0.000"/>
    <numFmt numFmtId="168" formatCode="#,##0.0"/>
    <numFmt numFmtId="169" formatCode="_-* #,##0.00\ _L_t_-;\-* #,##0.00\ _L_t_-;_-* &quot;-&quot;??\ _L_t_-;_-@_-"/>
    <numFmt numFmtId="170" formatCode="0.0"/>
    <numFmt numFmtId="171" formatCode="0.0%"/>
    <numFmt numFmtId="172" formatCode="#,##0.000"/>
  </numFmts>
  <fonts count="57">
    <font>
      <sz val="11"/>
      <color theme="1"/>
      <name val="Calibri"/>
      <family val="2"/>
      <charset val="186"/>
      <scheme val="minor"/>
    </font>
    <font>
      <sz val="11"/>
      <color theme="1"/>
      <name val="Calibri"/>
      <family val="2"/>
      <scheme val="minor"/>
    </font>
    <font>
      <sz val="11"/>
      <color theme="1"/>
      <name val="Calibri"/>
      <family val="2"/>
      <charset val="186"/>
      <scheme val="minor"/>
    </font>
    <font>
      <sz val="9"/>
      <color theme="1"/>
      <name val="Times New Roman"/>
      <family val="1"/>
      <charset val="186"/>
    </font>
    <font>
      <b/>
      <sz val="12"/>
      <color theme="1"/>
      <name val="Times New Roman"/>
      <family val="1"/>
      <charset val="186"/>
    </font>
    <font>
      <sz val="12"/>
      <name val="Times New Roman"/>
      <family val="1"/>
      <charset val="186"/>
    </font>
    <font>
      <b/>
      <sz val="10"/>
      <color theme="1"/>
      <name val="Times New Roman"/>
      <family val="1"/>
    </font>
    <font>
      <sz val="10"/>
      <color theme="1"/>
      <name val="Times New Roman"/>
      <family val="1"/>
    </font>
    <font>
      <strike/>
      <sz val="10"/>
      <color theme="1"/>
      <name val="Times New Roman"/>
      <family val="1"/>
    </font>
    <font>
      <sz val="10"/>
      <name val="Times New Roman"/>
      <family val="1"/>
    </font>
    <font>
      <sz val="10"/>
      <color theme="1"/>
      <name val="Times New Roman"/>
      <family val="1"/>
      <charset val="186"/>
    </font>
    <font>
      <sz val="11"/>
      <color theme="1"/>
      <name val="Times New Roman"/>
      <family val="1"/>
      <charset val="186"/>
    </font>
    <font>
      <sz val="11"/>
      <name val="Calibri"/>
      <family val="2"/>
      <scheme val="minor"/>
    </font>
    <font>
      <sz val="11"/>
      <name val="Times New Roman"/>
      <family val="1"/>
      <charset val="186"/>
    </font>
    <font>
      <sz val="11"/>
      <color rgb="FFFF0000"/>
      <name val="Times New Roman"/>
      <family val="1"/>
      <charset val="186"/>
    </font>
    <font>
      <b/>
      <sz val="12"/>
      <name val="Times New Roman"/>
      <family val="1"/>
      <charset val="186"/>
    </font>
    <font>
      <b/>
      <sz val="9"/>
      <name val="Times New Roman"/>
      <family val="1"/>
      <charset val="186"/>
    </font>
    <font>
      <b/>
      <sz val="10"/>
      <name val="Times New Roman"/>
      <family val="1"/>
      <charset val="186"/>
    </font>
    <font>
      <sz val="9"/>
      <name val="Times New Roman"/>
      <family val="1"/>
      <charset val="186"/>
    </font>
    <font>
      <i/>
      <sz val="9"/>
      <name val="Times New Roman"/>
      <family val="1"/>
      <charset val="186"/>
    </font>
    <font>
      <i/>
      <sz val="11"/>
      <name val="Times New Roman"/>
      <family val="1"/>
      <charset val="186"/>
    </font>
    <font>
      <i/>
      <sz val="11"/>
      <color rgb="FFFF0000"/>
      <name val="Times New Roman"/>
      <family val="1"/>
      <charset val="186"/>
    </font>
    <font>
      <sz val="10"/>
      <name val="Times New Roman"/>
      <family val="1"/>
      <charset val="186"/>
    </font>
    <font>
      <sz val="11"/>
      <color rgb="FF0000FF"/>
      <name val="Times New Roman"/>
      <family val="1"/>
      <charset val="186"/>
    </font>
    <font>
      <sz val="9"/>
      <color rgb="FF0000FF"/>
      <name val="Times New Roman"/>
      <family val="1"/>
      <charset val="186"/>
    </font>
    <font>
      <sz val="10"/>
      <color rgb="FFFF0000"/>
      <name val="Times New Roman"/>
      <family val="1"/>
      <charset val="186"/>
    </font>
    <font>
      <i/>
      <sz val="10"/>
      <name val="Times New Roman"/>
      <family val="1"/>
      <charset val="186"/>
    </font>
    <font>
      <sz val="11"/>
      <name val="Calibri"/>
      <family val="2"/>
      <charset val="186"/>
      <scheme val="minor"/>
    </font>
    <font>
      <i/>
      <sz val="10"/>
      <name val="Times New Roman"/>
      <family val="1"/>
    </font>
    <font>
      <sz val="11"/>
      <color rgb="FFFF0000"/>
      <name val="Calibri"/>
      <family val="2"/>
      <charset val="186"/>
      <scheme val="minor"/>
    </font>
    <font>
      <sz val="11"/>
      <color theme="0"/>
      <name val="Calibri"/>
      <family val="2"/>
      <charset val="186"/>
      <scheme val="minor"/>
    </font>
    <font>
      <b/>
      <sz val="11"/>
      <color theme="1"/>
      <name val="Times New Roman"/>
      <family val="1"/>
      <charset val="186"/>
    </font>
    <font>
      <b/>
      <sz val="10"/>
      <name val="Times New Roman"/>
      <family val="1"/>
    </font>
    <font>
      <i/>
      <sz val="11"/>
      <color theme="0"/>
      <name val="Calibri"/>
      <family val="2"/>
      <charset val="186"/>
      <scheme val="minor"/>
    </font>
    <font>
      <b/>
      <i/>
      <sz val="10"/>
      <name val="Times New Roman"/>
      <family val="1"/>
      <charset val="186"/>
    </font>
    <font>
      <b/>
      <sz val="11"/>
      <color theme="0"/>
      <name val="Calibri"/>
      <family val="2"/>
      <charset val="186"/>
      <scheme val="minor"/>
    </font>
    <font>
      <i/>
      <sz val="11"/>
      <color theme="1"/>
      <name val="Times New Roman"/>
      <family val="1"/>
      <charset val="186"/>
    </font>
    <font>
      <sz val="10"/>
      <name val="Arial"/>
      <family val="2"/>
      <charset val="186"/>
    </font>
    <font>
      <sz val="11"/>
      <color theme="0"/>
      <name val="Times New Roman"/>
      <family val="1"/>
      <charset val="186"/>
    </font>
    <font>
      <sz val="10"/>
      <name val="Arial"/>
      <family val="2"/>
    </font>
    <font>
      <sz val="10"/>
      <name val="Calibri"/>
      <family val="2"/>
      <charset val="186"/>
      <scheme val="minor"/>
    </font>
    <font>
      <i/>
      <sz val="11"/>
      <name val="Calibri"/>
      <family val="2"/>
      <scheme val="minor"/>
    </font>
    <font>
      <b/>
      <i/>
      <sz val="11"/>
      <name val="Calibri"/>
      <family val="2"/>
    </font>
    <font>
      <i/>
      <sz val="11"/>
      <name val="Calibri"/>
      <family val="2"/>
    </font>
    <font>
      <vertAlign val="superscript"/>
      <sz val="10"/>
      <name val="Times New Roman"/>
      <family val="1"/>
    </font>
    <font>
      <sz val="12"/>
      <name val="TimesLT"/>
      <family val="1"/>
    </font>
    <font>
      <b/>
      <vertAlign val="superscript"/>
      <sz val="10"/>
      <name val="Times New Roman"/>
      <family val="1"/>
      <charset val="186"/>
    </font>
    <font>
      <vertAlign val="subscript"/>
      <sz val="10"/>
      <name val="Times New Roman"/>
      <family val="1"/>
      <charset val="186"/>
    </font>
    <font>
      <b/>
      <vertAlign val="subscript"/>
      <sz val="10"/>
      <name val="Times New Roman"/>
      <family val="1"/>
      <charset val="186"/>
    </font>
    <font>
      <vertAlign val="superscript"/>
      <sz val="10"/>
      <name val="Times New Roman"/>
      <family val="1"/>
      <charset val="186"/>
    </font>
    <font>
      <i/>
      <vertAlign val="superscript"/>
      <sz val="10"/>
      <name val="Times New Roman"/>
      <family val="1"/>
      <charset val="186"/>
    </font>
    <font>
      <b/>
      <sz val="11"/>
      <name val="Times New Roman"/>
      <family val="1"/>
      <charset val="186"/>
    </font>
    <font>
      <sz val="12"/>
      <name val="Times New Roman Baltic"/>
      <charset val="186"/>
    </font>
    <font>
      <b/>
      <sz val="11"/>
      <name val="Times New Roman Baltic"/>
      <charset val="186"/>
    </font>
    <font>
      <b/>
      <sz val="8"/>
      <name val="Arial"/>
      <family val="2"/>
      <charset val="186"/>
    </font>
    <font>
      <b/>
      <i/>
      <vertAlign val="subscript"/>
      <sz val="10"/>
      <name val="Times New Roman"/>
      <family val="1"/>
      <charset val="186"/>
    </font>
    <font>
      <b/>
      <i/>
      <vertAlign val="superscript"/>
      <sz val="10"/>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4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auto="1"/>
      </left>
      <right/>
      <top style="thin">
        <color auto="1"/>
      </top>
      <bottom/>
      <diagonal/>
    </border>
    <border>
      <left/>
      <right style="medium">
        <color indexed="64"/>
      </right>
      <top style="thin">
        <color indexed="64"/>
      </top>
      <bottom/>
      <diagonal/>
    </border>
    <border>
      <left/>
      <right style="thin">
        <color indexed="64"/>
      </right>
      <top style="thin">
        <color auto="1"/>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auto="1"/>
      </top>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top/>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bottom/>
      <diagonal/>
    </border>
    <border>
      <left/>
      <right/>
      <top/>
      <bottom style="thin">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right/>
      <top style="thin">
        <color indexed="64"/>
      </top>
      <bottom style="medium">
        <color indexed="64"/>
      </bottom>
      <diagonal/>
    </border>
  </borders>
  <cellStyleXfs count="9">
    <xf numFmtId="0" fontId="0" fillId="0" borderId="0"/>
    <xf numFmtId="0" fontId="5" fillId="0" borderId="0"/>
    <xf numFmtId="0" fontId="12" fillId="0" borderId="0"/>
    <xf numFmtId="0" fontId="37" fillId="0" borderId="0"/>
    <xf numFmtId="0" fontId="39" fillId="0" borderId="0"/>
    <xf numFmtId="169" fontId="2" fillId="0" borderId="0" applyFont="0" applyFill="0" applyBorder="0" applyAlignment="0" applyProtection="0"/>
    <xf numFmtId="0" fontId="45" fillId="0" borderId="0"/>
    <xf numFmtId="0" fontId="5" fillId="0" borderId="0"/>
    <xf numFmtId="0" fontId="52" fillId="0" borderId="0"/>
  </cellStyleXfs>
  <cellXfs count="1126">
    <xf numFmtId="0" fontId="0" fillId="0" borderId="0" xfId="0"/>
    <xf numFmtId="0" fontId="3" fillId="0" borderId="0" xfId="0" applyFont="1" applyAlignment="1">
      <alignment horizontal="center" vertical="center" wrapText="1"/>
    </xf>
    <xf numFmtId="0" fontId="4" fillId="0" borderId="0" xfId="0" applyFont="1" applyAlignment="1" applyProtection="1">
      <alignment vertical="center" wrapText="1"/>
      <protection hidden="1"/>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xf>
    <xf numFmtId="0" fontId="6" fillId="2" borderId="2" xfId="1" applyFont="1" applyFill="1" applyBorder="1" applyAlignment="1">
      <alignment horizontal="left" vertical="center" wrapText="1"/>
    </xf>
    <xf numFmtId="0" fontId="8" fillId="2" borderId="2" xfId="1" applyFont="1" applyFill="1" applyBorder="1" applyAlignment="1">
      <alignment horizontal="center" vertical="center"/>
    </xf>
    <xf numFmtId="0" fontId="7" fillId="2" borderId="2" xfId="1" applyFont="1" applyFill="1" applyBorder="1" applyAlignment="1">
      <alignment horizontal="left" vertical="center" wrapText="1"/>
    </xf>
    <xf numFmtId="49" fontId="7" fillId="2" borderId="2" xfId="1" applyNumberFormat="1" applyFont="1" applyFill="1" applyBorder="1" applyAlignment="1">
      <alignment horizontal="center" vertical="center"/>
    </xf>
    <xf numFmtId="0" fontId="7" fillId="2" borderId="3" xfId="1" applyFont="1" applyFill="1" applyBorder="1" applyAlignment="1">
      <alignment horizontal="center" vertical="center"/>
    </xf>
    <xf numFmtId="0" fontId="7" fillId="2" borderId="3" xfId="1" applyFont="1" applyFill="1" applyBorder="1" applyAlignment="1">
      <alignment horizontal="left" vertical="center" wrapText="1"/>
    </xf>
    <xf numFmtId="0" fontId="7" fillId="2" borderId="4" xfId="1" applyFont="1" applyFill="1" applyBorder="1" applyAlignment="1">
      <alignment horizontal="center" vertical="center"/>
    </xf>
    <xf numFmtId="0" fontId="6" fillId="2" borderId="4"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5" xfId="1" applyFont="1" applyFill="1" applyBorder="1" applyAlignment="1">
      <alignment horizontal="left" vertical="center" wrapText="1"/>
    </xf>
    <xf numFmtId="0" fontId="9" fillId="2" borderId="2" xfId="1" applyFont="1" applyFill="1" applyBorder="1" applyAlignment="1">
      <alignment horizontal="center" vertical="center"/>
    </xf>
    <xf numFmtId="2" fontId="9" fillId="2" borderId="2" xfId="1" applyNumberFormat="1" applyFont="1" applyFill="1" applyBorder="1" applyAlignment="1">
      <alignment horizontal="left" vertical="center" wrapText="1"/>
    </xf>
    <xf numFmtId="2" fontId="7" fillId="2" borderId="2" xfId="1" applyNumberFormat="1" applyFont="1" applyFill="1" applyBorder="1" applyAlignment="1">
      <alignment horizontal="left" vertical="center" wrapText="1"/>
    </xf>
    <xf numFmtId="2" fontId="7" fillId="2" borderId="3" xfId="1" applyNumberFormat="1" applyFont="1" applyFill="1" applyBorder="1" applyAlignment="1">
      <alignment horizontal="left" vertical="center" wrapText="1"/>
    </xf>
    <xf numFmtId="0" fontId="7" fillId="2" borderId="6" xfId="1" applyFont="1" applyFill="1" applyBorder="1" applyAlignment="1">
      <alignment horizontal="center" vertical="center"/>
    </xf>
    <xf numFmtId="2" fontId="7" fillId="2" borderId="6" xfId="1" applyNumberFormat="1" applyFont="1" applyFill="1" applyBorder="1" applyAlignment="1">
      <alignment horizontal="left" vertical="center" wrapText="1"/>
    </xf>
    <xf numFmtId="0" fontId="7" fillId="2" borderId="3" xfId="1" applyFont="1" applyFill="1" applyBorder="1" applyAlignment="1">
      <alignment horizontal="center" vertical="center" wrapText="1"/>
    </xf>
    <xf numFmtId="0" fontId="8" fillId="2" borderId="4" xfId="1" applyFont="1" applyFill="1" applyBorder="1" applyAlignment="1">
      <alignment horizontal="center" vertical="center"/>
    </xf>
    <xf numFmtId="0" fontId="7" fillId="2" borderId="6" xfId="1" applyFont="1" applyFill="1" applyBorder="1" applyAlignment="1">
      <alignment horizontal="left" vertical="center" wrapText="1"/>
    </xf>
    <xf numFmtId="0" fontId="10" fillId="0" borderId="0" xfId="0" applyFont="1"/>
    <xf numFmtId="0" fontId="11" fillId="0" borderId="0" xfId="0" applyFont="1"/>
    <xf numFmtId="0" fontId="7" fillId="0" borderId="0" xfId="1" applyFont="1" applyAlignment="1">
      <alignment horizontal="left" vertical="center" wrapText="1"/>
    </xf>
    <xf numFmtId="0" fontId="13" fillId="0" borderId="0" xfId="2" applyFont="1"/>
    <xf numFmtId="0" fontId="14" fillId="0" borderId="0" xfId="2" applyFont="1"/>
    <xf numFmtId="0" fontId="15" fillId="0" borderId="0" xfId="2" applyFont="1"/>
    <xf numFmtId="0" fontId="16" fillId="2" borderId="7" xfId="2" applyFont="1" applyFill="1" applyBorder="1" applyAlignment="1">
      <alignment horizontal="center" vertical="center"/>
    </xf>
    <xf numFmtId="0" fontId="16" fillId="2" borderId="8" xfId="2" applyFont="1" applyFill="1" applyBorder="1" applyAlignment="1">
      <alignment horizontal="center" vertical="center"/>
    </xf>
    <xf numFmtId="3" fontId="17" fillId="2" borderId="8" xfId="2" applyNumberFormat="1" applyFont="1" applyFill="1" applyBorder="1" applyAlignment="1" applyProtection="1">
      <alignment horizontal="center" vertical="center"/>
      <protection locked="0"/>
    </xf>
    <xf numFmtId="0" fontId="17" fillId="2" borderId="9" xfId="2" applyFont="1" applyFill="1" applyBorder="1" applyAlignment="1">
      <alignment horizontal="center" vertical="center"/>
    </xf>
    <xf numFmtId="0" fontId="16" fillId="2" borderId="10" xfId="2" applyFont="1" applyFill="1" applyBorder="1" applyAlignment="1">
      <alignment horizontal="center" vertical="center" wrapText="1"/>
    </xf>
    <xf numFmtId="0" fontId="16" fillId="2" borderId="11" xfId="2" applyFont="1" applyFill="1" applyBorder="1" applyAlignment="1">
      <alignment horizontal="center" vertical="center" wrapText="1"/>
    </xf>
    <xf numFmtId="164" fontId="16" fillId="2" borderId="11" xfId="2" applyNumberFormat="1" applyFont="1" applyFill="1" applyBorder="1" applyAlignment="1">
      <alignment horizontal="center" vertical="center"/>
    </xf>
    <xf numFmtId="0" fontId="18" fillId="2" borderId="12" xfId="2" applyFont="1" applyFill="1" applyBorder="1"/>
    <xf numFmtId="165" fontId="16" fillId="2" borderId="11" xfId="2" applyNumberFormat="1" applyFont="1" applyFill="1" applyBorder="1" applyAlignment="1">
      <alignment horizontal="center" vertical="center"/>
    </xf>
    <xf numFmtId="0" fontId="18" fillId="2" borderId="12" xfId="2" applyFont="1" applyFill="1" applyBorder="1" applyAlignment="1">
      <alignment horizontal="center" vertical="center"/>
    </xf>
    <xf numFmtId="165" fontId="14" fillId="0" borderId="0" xfId="2" applyNumberFormat="1" applyFont="1" applyAlignment="1">
      <alignment vertical="center"/>
    </xf>
    <xf numFmtId="0" fontId="16" fillId="2" borderId="13" xfId="2" applyFont="1" applyFill="1" applyBorder="1" applyAlignment="1">
      <alignment horizontal="center" vertical="center" wrapText="1"/>
    </xf>
    <xf numFmtId="0" fontId="16" fillId="2" borderId="14" xfId="2" applyFont="1" applyFill="1" applyBorder="1" applyAlignment="1">
      <alignment vertical="center" wrapText="1"/>
    </xf>
    <xf numFmtId="165" fontId="16" fillId="2" borderId="14" xfId="2" applyNumberFormat="1" applyFont="1" applyFill="1" applyBorder="1" applyAlignment="1">
      <alignment horizontal="center" vertical="center"/>
    </xf>
    <xf numFmtId="0" fontId="18" fillId="2" borderId="15" xfId="2" applyFont="1" applyFill="1" applyBorder="1" applyAlignment="1">
      <alignment horizontal="center" vertical="center"/>
    </xf>
    <xf numFmtId="0" fontId="18" fillId="2" borderId="16" xfId="2" applyFont="1" applyFill="1" applyBorder="1" applyAlignment="1">
      <alignment horizontal="center" vertical="center" wrapText="1"/>
    </xf>
    <xf numFmtId="0" fontId="19" fillId="2" borderId="17" xfId="2" applyFont="1" applyFill="1" applyBorder="1" applyAlignment="1">
      <alignment horizontal="right" vertical="center" wrapText="1"/>
    </xf>
    <xf numFmtId="165" fontId="18" fillId="0" borderId="17" xfId="2" applyNumberFormat="1" applyFont="1" applyBorder="1" applyAlignment="1">
      <alignment horizontal="center" vertical="center"/>
    </xf>
    <xf numFmtId="0" fontId="18" fillId="2" borderId="18" xfId="2" applyFont="1" applyFill="1" applyBorder="1" applyAlignment="1">
      <alignment horizontal="center" vertical="center"/>
    </xf>
    <xf numFmtId="0" fontId="18" fillId="2" borderId="19" xfId="2" applyFont="1" applyFill="1" applyBorder="1" applyAlignment="1">
      <alignment horizontal="center" vertical="center" wrapText="1"/>
    </xf>
    <xf numFmtId="0" fontId="19" fillId="2" borderId="20" xfId="2" applyFont="1" applyFill="1" applyBorder="1" applyAlignment="1">
      <alignment horizontal="right" vertical="center" wrapText="1"/>
    </xf>
    <xf numFmtId="165" fontId="18" fillId="0" borderId="20" xfId="2" applyNumberFormat="1" applyFont="1" applyBorder="1" applyAlignment="1">
      <alignment horizontal="center" vertical="center"/>
    </xf>
    <xf numFmtId="0" fontId="18" fillId="2" borderId="21" xfId="2" applyFont="1" applyFill="1" applyBorder="1" applyAlignment="1">
      <alignment horizontal="center" vertical="center"/>
    </xf>
    <xf numFmtId="0" fontId="16" fillId="2" borderId="16" xfId="2" applyFont="1" applyFill="1" applyBorder="1" applyAlignment="1">
      <alignment horizontal="center" vertical="center" wrapText="1"/>
    </xf>
    <xf numFmtId="0" fontId="16" fillId="2" borderId="17" xfId="2" applyFont="1" applyFill="1" applyBorder="1" applyAlignment="1">
      <alignment vertical="center" wrapText="1"/>
    </xf>
    <xf numFmtId="165" fontId="16" fillId="2" borderId="17" xfId="2" applyNumberFormat="1" applyFont="1" applyFill="1" applyBorder="1" applyAlignment="1">
      <alignment horizontal="center" vertical="center"/>
    </xf>
    <xf numFmtId="164" fontId="18" fillId="0" borderId="17" xfId="2" applyNumberFormat="1" applyFont="1" applyBorder="1" applyAlignment="1">
      <alignment horizontal="center" vertical="center"/>
    </xf>
    <xf numFmtId="164" fontId="18" fillId="0" borderId="20" xfId="2" applyNumberFormat="1" applyFont="1" applyBorder="1" applyAlignment="1">
      <alignment horizontal="center" vertical="center"/>
    </xf>
    <xf numFmtId="165" fontId="18" fillId="2" borderId="14" xfId="2" applyNumberFormat="1" applyFont="1" applyFill="1" applyBorder="1" applyAlignment="1">
      <alignment horizontal="center" vertical="center"/>
    </xf>
    <xf numFmtId="0" fontId="16" fillId="2" borderId="14" xfId="2" applyFont="1" applyFill="1" applyBorder="1" applyAlignment="1">
      <alignment horizontal="center" vertical="center" wrapText="1"/>
    </xf>
    <xf numFmtId="165" fontId="18" fillId="3" borderId="17" xfId="2" applyNumberFormat="1" applyFont="1" applyFill="1" applyBorder="1" applyAlignment="1">
      <alignment horizontal="center" vertical="center"/>
    </xf>
    <xf numFmtId="0" fontId="16" fillId="2" borderId="7" xfId="2" applyFont="1" applyFill="1" applyBorder="1" applyAlignment="1">
      <alignment horizontal="center" vertical="center" wrapText="1"/>
    </xf>
    <xf numFmtId="0" fontId="16" fillId="2" borderId="8" xfId="2" applyFont="1" applyFill="1" applyBorder="1" applyAlignment="1">
      <alignment horizontal="center" vertical="center" wrapText="1"/>
    </xf>
    <xf numFmtId="4" fontId="16" fillId="2" borderId="8" xfId="2" applyNumberFormat="1" applyFont="1" applyFill="1" applyBorder="1" applyAlignment="1">
      <alignment horizontal="center" vertical="center"/>
    </xf>
    <xf numFmtId="0" fontId="18" fillId="2" borderId="9" xfId="2" applyFont="1" applyFill="1" applyBorder="1" applyAlignment="1">
      <alignment horizontal="center" vertical="center"/>
    </xf>
    <xf numFmtId="4" fontId="16" fillId="2" borderId="14" xfId="2" applyNumberFormat="1" applyFont="1" applyFill="1" applyBorder="1" applyAlignment="1">
      <alignment horizontal="center" vertical="center"/>
    </xf>
    <xf numFmtId="0" fontId="18" fillId="2" borderId="17" xfId="2" applyFont="1" applyFill="1" applyBorder="1" applyAlignment="1">
      <alignment vertical="center" wrapText="1"/>
    </xf>
    <xf numFmtId="4" fontId="18" fillId="2" borderId="17" xfId="2" applyNumberFormat="1" applyFont="1" applyFill="1" applyBorder="1" applyAlignment="1">
      <alignment horizontal="center" vertical="center"/>
    </xf>
    <xf numFmtId="0" fontId="20" fillId="0" borderId="0" xfId="2" applyFont="1"/>
    <xf numFmtId="0" fontId="19" fillId="2" borderId="16" xfId="2" applyFont="1" applyFill="1" applyBorder="1" applyAlignment="1">
      <alignment horizontal="center" vertical="center" wrapText="1"/>
    </xf>
    <xf numFmtId="0" fontId="19" fillId="2" borderId="17" xfId="2" applyFont="1" applyFill="1" applyBorder="1" applyAlignment="1">
      <alignment vertical="center" wrapText="1"/>
    </xf>
    <xf numFmtId="4" fontId="19" fillId="2" borderId="17" xfId="2" applyNumberFormat="1" applyFont="1" applyFill="1" applyBorder="1" applyAlignment="1">
      <alignment horizontal="center" vertical="center"/>
    </xf>
    <xf numFmtId="0" fontId="19" fillId="2" borderId="18" xfId="2" applyFont="1" applyFill="1" applyBorder="1" applyAlignment="1">
      <alignment horizontal="center" vertical="center"/>
    </xf>
    <xf numFmtId="4" fontId="13" fillId="0" borderId="0" xfId="2" applyNumberFormat="1" applyFont="1"/>
    <xf numFmtId="0" fontId="21" fillId="0" borderId="0" xfId="2" applyFont="1"/>
    <xf numFmtId="0" fontId="18" fillId="2" borderId="20" xfId="2" applyFont="1" applyFill="1" applyBorder="1" applyAlignment="1">
      <alignment vertical="center" wrapText="1"/>
    </xf>
    <xf numFmtId="4" fontId="18" fillId="2" borderId="20" xfId="2" applyNumberFormat="1" applyFont="1" applyFill="1" applyBorder="1" applyAlignment="1">
      <alignment horizontal="center" vertical="center"/>
    </xf>
    <xf numFmtId="0" fontId="16" fillId="2" borderId="22" xfId="2" applyFont="1" applyFill="1" applyBorder="1" applyAlignment="1">
      <alignment horizontal="center" vertical="center" wrapText="1"/>
    </xf>
    <xf numFmtId="0" fontId="22" fillId="2" borderId="23" xfId="0" applyFont="1" applyFill="1" applyBorder="1" applyAlignment="1">
      <alignment horizontal="center" vertical="center" wrapText="1"/>
    </xf>
    <xf numFmtId="0" fontId="22" fillId="2" borderId="17" xfId="0" applyFont="1" applyFill="1" applyBorder="1" applyAlignment="1">
      <alignment wrapText="1"/>
    </xf>
    <xf numFmtId="0" fontId="22" fillId="0" borderId="17" xfId="0" applyFont="1" applyBorder="1" applyAlignment="1">
      <alignment horizontal="center" vertical="center" wrapText="1"/>
    </xf>
    <xf numFmtId="0" fontId="10" fillId="2" borderId="18" xfId="0" applyFont="1" applyFill="1" applyBorder="1" applyAlignment="1">
      <alignment horizontal="center" vertical="center" wrapText="1"/>
    </xf>
    <xf numFmtId="0" fontId="22"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0" borderId="20" xfId="0" applyFont="1" applyBorder="1" applyAlignment="1">
      <alignment horizontal="center" vertical="center" wrapText="1"/>
    </xf>
    <xf numFmtId="0" fontId="10" fillId="2" borderId="21"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22" fillId="2" borderId="28" xfId="0" applyFont="1" applyFill="1" applyBorder="1" applyAlignment="1">
      <alignment wrapText="1"/>
    </xf>
    <xf numFmtId="2" fontId="22" fillId="0" borderId="28" xfId="0" applyNumberFormat="1" applyFont="1" applyBorder="1" applyAlignment="1">
      <alignment horizontal="center" vertical="center" wrapText="1"/>
    </xf>
    <xf numFmtId="0" fontId="10" fillId="2" borderId="29" xfId="0" applyFont="1" applyFill="1" applyBorder="1" applyAlignment="1">
      <alignment horizontal="center" vertical="center" wrapText="1"/>
    </xf>
    <xf numFmtId="0" fontId="22" fillId="2" borderId="30" xfId="0" applyFont="1" applyFill="1" applyBorder="1" applyAlignment="1">
      <alignment horizontal="center" vertical="center" wrapText="1"/>
    </xf>
    <xf numFmtId="0" fontId="22" fillId="2" borderId="31" xfId="0" applyFont="1" applyFill="1" applyBorder="1" applyAlignment="1">
      <alignment wrapText="1"/>
    </xf>
    <xf numFmtId="2" fontId="22" fillId="0" borderId="31" xfId="0" applyNumberFormat="1" applyFont="1" applyBorder="1" applyAlignment="1">
      <alignment horizontal="center" vertical="center" wrapText="1"/>
    </xf>
    <xf numFmtId="0" fontId="10" fillId="2" borderId="32" xfId="0" applyFont="1" applyFill="1" applyBorder="1" applyAlignment="1">
      <alignment horizontal="center" vertical="center" wrapText="1"/>
    </xf>
    <xf numFmtId="0" fontId="16" fillId="2" borderId="31" xfId="2" applyFont="1" applyFill="1" applyBorder="1" applyAlignment="1">
      <alignment horizontal="center" vertical="center" wrapText="1"/>
    </xf>
    <xf numFmtId="0" fontId="23" fillId="0" borderId="0" xfId="2" applyFont="1"/>
    <xf numFmtId="0" fontId="16" fillId="2" borderId="33" xfId="2" applyFont="1" applyFill="1" applyBorder="1" applyAlignment="1">
      <alignment horizontal="center" vertical="center" wrapText="1"/>
    </xf>
    <xf numFmtId="0" fontId="16" fillId="2" borderId="34" xfId="2" applyFont="1" applyFill="1" applyBorder="1" applyAlignment="1">
      <alignment horizontal="center" vertical="center" wrapText="1"/>
    </xf>
    <xf numFmtId="4" fontId="16" fillId="2" borderId="34" xfId="2" applyNumberFormat="1" applyFont="1" applyFill="1" applyBorder="1" applyAlignment="1">
      <alignment horizontal="center" vertical="center"/>
    </xf>
    <xf numFmtId="0" fontId="24" fillId="2" borderId="25" xfId="2" applyFont="1" applyFill="1" applyBorder="1" applyAlignment="1">
      <alignment horizontal="center" vertical="center"/>
    </xf>
    <xf numFmtId="166" fontId="13" fillId="0" borderId="0" xfId="2" applyNumberFormat="1" applyFont="1"/>
    <xf numFmtId="0" fontId="16" fillId="2" borderId="19" xfId="2" applyFont="1" applyFill="1" applyBorder="1" applyAlignment="1">
      <alignment horizontal="center" vertical="center" wrapText="1"/>
    </xf>
    <xf numFmtId="0" fontId="16" fillId="2" borderId="20" xfId="2" applyFont="1" applyFill="1" applyBorder="1" applyAlignment="1">
      <alignment horizontal="center" vertical="center" wrapText="1"/>
    </xf>
    <xf numFmtId="4" fontId="16" fillId="0" borderId="20" xfId="2" applyNumberFormat="1" applyFont="1" applyBorder="1" applyAlignment="1">
      <alignment horizontal="center" vertical="center"/>
    </xf>
    <xf numFmtId="4" fontId="16" fillId="0" borderId="8" xfId="2" applyNumberFormat="1" applyFont="1" applyBorder="1" applyAlignment="1">
      <alignment horizontal="center" vertical="center"/>
    </xf>
    <xf numFmtId="165" fontId="16" fillId="2" borderId="8" xfId="2" applyNumberFormat="1" applyFont="1" applyFill="1" applyBorder="1" applyAlignment="1">
      <alignment horizontal="center" vertical="center"/>
    </xf>
    <xf numFmtId="165" fontId="13" fillId="0" borderId="0" xfId="2" applyNumberFormat="1" applyFont="1"/>
    <xf numFmtId="165" fontId="25" fillId="0" borderId="0" xfId="2" applyNumberFormat="1" applyFont="1"/>
    <xf numFmtId="0" fontId="18" fillId="2" borderId="25" xfId="2" applyFont="1" applyFill="1" applyBorder="1" applyAlignment="1">
      <alignment horizontal="center" vertical="center"/>
    </xf>
    <xf numFmtId="0" fontId="18" fillId="2" borderId="35" xfId="2" applyFont="1" applyFill="1" applyBorder="1" applyAlignment="1">
      <alignment horizontal="center" vertical="center" wrapText="1"/>
    </xf>
    <xf numFmtId="0" fontId="18" fillId="2" borderId="28" xfId="2" applyFont="1" applyFill="1" applyBorder="1" applyAlignment="1">
      <alignment vertical="center" wrapText="1"/>
    </xf>
    <xf numFmtId="4" fontId="18" fillId="2" borderId="28" xfId="2" applyNumberFormat="1" applyFont="1" applyFill="1" applyBorder="1" applyAlignment="1">
      <alignment horizontal="center" vertical="center"/>
    </xf>
    <xf numFmtId="0" fontId="18" fillId="2" borderId="29" xfId="2" applyFont="1" applyFill="1" applyBorder="1" applyAlignment="1">
      <alignment horizontal="center" vertical="center"/>
    </xf>
    <xf numFmtId="0" fontId="26" fillId="0" borderId="0" xfId="2" applyFont="1"/>
    <xf numFmtId="0" fontId="27" fillId="0" borderId="0" xfId="0" applyFont="1"/>
    <xf numFmtId="0" fontId="28" fillId="0" borderId="0" xfId="2" applyFont="1"/>
    <xf numFmtId="0" fontId="29" fillId="0" borderId="0" xfId="0" applyFont="1"/>
    <xf numFmtId="0" fontId="30" fillId="0" borderId="0" xfId="0" applyFont="1"/>
    <xf numFmtId="4" fontId="0" fillId="0" borderId="0" xfId="0" applyNumberFormat="1"/>
    <xf numFmtId="0" fontId="31" fillId="0" borderId="0" xfId="2" applyFont="1"/>
    <xf numFmtId="0" fontId="4" fillId="0" borderId="0" xfId="0" applyFont="1" applyAlignment="1" applyProtection="1">
      <alignment vertical="center"/>
      <protection hidden="1"/>
    </xf>
    <xf numFmtId="4" fontId="17" fillId="4" borderId="1" xfId="0" applyNumberFormat="1" applyFont="1" applyFill="1" applyBorder="1" applyAlignment="1">
      <alignment horizontal="center" vertical="center"/>
    </xf>
    <xf numFmtId="4" fontId="17" fillId="4" borderId="36" xfId="0" applyNumberFormat="1" applyFont="1" applyFill="1" applyBorder="1" applyAlignment="1">
      <alignment horizontal="center" vertical="center" wrapText="1"/>
    </xf>
    <xf numFmtId="4" fontId="17" fillId="4" borderId="1" xfId="0" applyNumberFormat="1" applyFont="1" applyFill="1" applyBorder="1" applyAlignment="1">
      <alignment horizontal="center" vertical="center" wrapText="1"/>
    </xf>
    <xf numFmtId="4" fontId="26" fillId="4" borderId="7" xfId="0" applyNumberFormat="1" applyFont="1" applyFill="1" applyBorder="1" applyAlignment="1">
      <alignment horizontal="center" vertical="center" wrapText="1"/>
    </xf>
    <xf numFmtId="4" fontId="26" fillId="4" borderId="8" xfId="0" applyNumberFormat="1" applyFont="1" applyFill="1" applyBorder="1" applyAlignment="1">
      <alignment horizontal="center" vertical="center" wrapText="1"/>
    </xf>
    <xf numFmtId="4" fontId="26" fillId="4" borderId="9" xfId="0" applyNumberFormat="1" applyFont="1" applyFill="1" applyBorder="1" applyAlignment="1">
      <alignment horizontal="center" vertical="center" wrapText="1"/>
    </xf>
    <xf numFmtId="4" fontId="17" fillId="4" borderId="37" xfId="0" applyNumberFormat="1" applyFont="1" applyFill="1" applyBorder="1" applyAlignment="1">
      <alignment horizontal="center" vertical="center" wrapText="1"/>
    </xf>
    <xf numFmtId="4" fontId="26" fillId="4" borderId="38" xfId="0" applyNumberFormat="1" applyFont="1" applyFill="1" applyBorder="1" applyAlignment="1">
      <alignment horizontal="center" vertical="center" wrapText="1"/>
    </xf>
    <xf numFmtId="4" fontId="26" fillId="4" borderId="8" xfId="0" applyNumberFormat="1" applyFont="1" applyFill="1" applyBorder="1" applyAlignment="1" applyProtection="1">
      <alignment horizontal="center" vertical="center" wrapText="1"/>
      <protection hidden="1"/>
    </xf>
    <xf numFmtId="4" fontId="26" fillId="4" borderId="38" xfId="0" applyNumberFormat="1" applyFont="1" applyFill="1" applyBorder="1" applyAlignment="1" applyProtection="1">
      <alignment horizontal="center" vertical="center" wrapText="1"/>
      <protection hidden="1"/>
    </xf>
    <xf numFmtId="4" fontId="32" fillId="4" borderId="37" xfId="0" applyNumberFormat="1" applyFont="1" applyFill="1" applyBorder="1" applyAlignment="1">
      <alignment horizontal="center" vertical="center" wrapText="1"/>
    </xf>
    <xf numFmtId="4" fontId="17" fillId="4" borderId="39" xfId="0" applyNumberFormat="1" applyFont="1" applyFill="1" applyBorder="1" applyAlignment="1">
      <alignment horizontal="center" vertical="center"/>
    </xf>
    <xf numFmtId="4" fontId="17" fillId="4" borderId="40" xfId="0" applyNumberFormat="1" applyFont="1" applyFill="1" applyBorder="1" applyAlignment="1">
      <alignment horizontal="center" vertical="center" wrapText="1"/>
    </xf>
    <xf numFmtId="4" fontId="26" fillId="4" borderId="40" xfId="0" applyNumberFormat="1" applyFont="1" applyFill="1" applyBorder="1" applyAlignment="1">
      <alignment horizontal="center" vertical="center"/>
    </xf>
    <xf numFmtId="4" fontId="26" fillId="4" borderId="39" xfId="0" applyNumberFormat="1" applyFont="1" applyFill="1" applyBorder="1" applyAlignment="1">
      <alignment horizontal="center" vertical="center"/>
    </xf>
    <xf numFmtId="4" fontId="26" fillId="4" borderId="41" xfId="0" applyNumberFormat="1" applyFont="1" applyFill="1" applyBorder="1" applyAlignment="1">
      <alignment horizontal="center" vertical="center"/>
    </xf>
    <xf numFmtId="4" fontId="26" fillId="4" borderId="42" xfId="0" applyNumberFormat="1" applyFont="1" applyFill="1" applyBorder="1" applyAlignment="1">
      <alignment horizontal="center" vertical="center"/>
    </xf>
    <xf numFmtId="4" fontId="26" fillId="4" borderId="43" xfId="0" applyNumberFormat="1" applyFont="1" applyFill="1" applyBorder="1" applyAlignment="1">
      <alignment horizontal="center" vertical="center"/>
    </xf>
    <xf numFmtId="4" fontId="26" fillId="4" borderId="44" xfId="0" applyNumberFormat="1" applyFont="1" applyFill="1" applyBorder="1" applyAlignment="1">
      <alignment horizontal="center" vertical="center"/>
    </xf>
    <xf numFmtId="4" fontId="26" fillId="4" borderId="45" xfId="0" applyNumberFormat="1" applyFont="1" applyFill="1" applyBorder="1" applyAlignment="1">
      <alignment horizontal="center" vertical="center"/>
    </xf>
    <xf numFmtId="4" fontId="17" fillId="4" borderId="5" xfId="0" applyNumberFormat="1" applyFont="1" applyFill="1" applyBorder="1" applyAlignment="1">
      <alignment horizontal="center" vertical="center"/>
    </xf>
    <xf numFmtId="4" fontId="17" fillId="4" borderId="46" xfId="0" applyNumberFormat="1" applyFont="1" applyFill="1" applyBorder="1" applyAlignment="1">
      <alignment horizontal="left" vertical="center" wrapText="1"/>
    </xf>
    <xf numFmtId="4" fontId="17" fillId="4" borderId="23" xfId="0" applyNumberFormat="1" applyFont="1" applyFill="1" applyBorder="1" applyAlignment="1">
      <alignment horizontal="center" vertical="center" wrapText="1"/>
    </xf>
    <xf numFmtId="4" fontId="17" fillId="4" borderId="5" xfId="0" applyNumberFormat="1" applyFont="1" applyFill="1" applyBorder="1" applyAlignment="1">
      <alignment horizontal="center" vertical="center" wrapText="1"/>
    </xf>
    <xf numFmtId="4" fontId="17" fillId="4" borderId="33" xfId="0" applyNumberFormat="1" applyFont="1" applyFill="1" applyBorder="1" applyAlignment="1">
      <alignment horizontal="center" vertical="center" wrapText="1"/>
    </xf>
    <xf numFmtId="4" fontId="17" fillId="4" borderId="34" xfId="0" applyNumberFormat="1" applyFont="1" applyFill="1" applyBorder="1" applyAlignment="1">
      <alignment horizontal="center" vertical="center" wrapText="1"/>
    </xf>
    <xf numFmtId="4" fontId="17" fillId="4" borderId="25" xfId="0" applyNumberFormat="1" applyFont="1" applyFill="1" applyBorder="1" applyAlignment="1">
      <alignment horizontal="center" vertical="center" wrapText="1"/>
    </xf>
    <xf numFmtId="4" fontId="17" fillId="4" borderId="47" xfId="0" applyNumberFormat="1" applyFont="1" applyFill="1" applyBorder="1" applyAlignment="1">
      <alignment horizontal="center" vertical="center" wrapText="1"/>
    </xf>
    <xf numFmtId="4" fontId="17" fillId="4" borderId="4" xfId="0" applyNumberFormat="1" applyFont="1" applyFill="1" applyBorder="1" applyAlignment="1">
      <alignment horizontal="center" vertical="center"/>
    </xf>
    <xf numFmtId="4" fontId="17" fillId="4" borderId="22" xfId="0" applyNumberFormat="1" applyFont="1" applyFill="1" applyBorder="1" applyAlignment="1">
      <alignment horizontal="left" vertical="center" wrapText="1"/>
    </xf>
    <xf numFmtId="4" fontId="17" fillId="4" borderId="48" xfId="0" applyNumberFormat="1" applyFont="1" applyFill="1" applyBorder="1" applyAlignment="1">
      <alignment horizontal="center" vertical="center" wrapText="1"/>
    </xf>
    <xf numFmtId="4" fontId="17" fillId="4" borderId="4" xfId="0" applyNumberFormat="1" applyFont="1" applyFill="1" applyBorder="1" applyAlignment="1">
      <alignment horizontal="center" vertical="center" wrapText="1"/>
    </xf>
    <xf numFmtId="4" fontId="17" fillId="4" borderId="13" xfId="0" applyNumberFormat="1" applyFont="1" applyFill="1" applyBorder="1" applyAlignment="1">
      <alignment horizontal="center" vertical="center" wrapText="1"/>
    </xf>
    <xf numFmtId="4" fontId="17" fillId="4" borderId="14" xfId="0" applyNumberFormat="1" applyFont="1" applyFill="1" applyBorder="1" applyAlignment="1">
      <alignment horizontal="center" vertical="center" wrapText="1"/>
    </xf>
    <xf numFmtId="4" fontId="17" fillId="4" borderId="15" xfId="0" applyNumberFormat="1" applyFont="1" applyFill="1" applyBorder="1" applyAlignment="1">
      <alignment horizontal="center" vertical="center" wrapText="1"/>
    </xf>
    <xf numFmtId="4" fontId="17" fillId="4" borderId="49" xfId="0" applyNumberFormat="1" applyFont="1" applyFill="1" applyBorder="1" applyAlignment="1">
      <alignment horizontal="center" vertical="center" wrapText="1"/>
    </xf>
    <xf numFmtId="4" fontId="17" fillId="4" borderId="50" xfId="0" applyNumberFormat="1" applyFont="1" applyFill="1" applyBorder="1" applyAlignment="1">
      <alignment horizontal="center" vertical="center" wrapText="1"/>
    </xf>
    <xf numFmtId="0" fontId="33" fillId="0" borderId="0" xfId="0" applyFont="1"/>
    <xf numFmtId="4" fontId="26" fillId="4" borderId="5" xfId="0" applyNumberFormat="1" applyFont="1" applyFill="1" applyBorder="1" applyAlignment="1">
      <alignment horizontal="right" vertical="center"/>
    </xf>
    <xf numFmtId="4" fontId="26" fillId="4" borderId="46" xfId="0" applyNumberFormat="1" applyFont="1" applyFill="1" applyBorder="1" applyAlignment="1">
      <alignment horizontal="right" vertical="center" wrapText="1"/>
    </xf>
    <xf numFmtId="4" fontId="26" fillId="4" borderId="23" xfId="0" applyNumberFormat="1" applyFont="1" applyFill="1" applyBorder="1" applyAlignment="1">
      <alignment horizontal="center" vertical="center" wrapText="1"/>
    </xf>
    <xf numFmtId="4" fontId="26" fillId="4" borderId="5" xfId="0" applyNumberFormat="1" applyFont="1" applyFill="1" applyBorder="1" applyAlignment="1">
      <alignment horizontal="center" vertical="center" wrapText="1"/>
    </xf>
    <xf numFmtId="4" fontId="26" fillId="4" borderId="33" xfId="0" applyNumberFormat="1" applyFont="1" applyFill="1" applyBorder="1" applyAlignment="1">
      <alignment horizontal="center" vertical="center" wrapText="1"/>
    </xf>
    <xf numFmtId="4" fontId="26" fillId="4" borderId="34" xfId="0" applyNumberFormat="1" applyFont="1" applyFill="1" applyBorder="1" applyAlignment="1">
      <alignment horizontal="center" vertical="center" wrapText="1"/>
    </xf>
    <xf numFmtId="4" fontId="26" fillId="4" borderId="25" xfId="0" applyNumberFormat="1" applyFont="1" applyFill="1" applyBorder="1" applyAlignment="1">
      <alignment horizontal="center" vertical="center" wrapText="1"/>
    </xf>
    <xf numFmtId="4" fontId="26" fillId="4" borderId="47" xfId="0" applyNumberFormat="1" applyFont="1" applyFill="1" applyBorder="1" applyAlignment="1">
      <alignment horizontal="center" vertical="center" wrapText="1"/>
    </xf>
    <xf numFmtId="4" fontId="26" fillId="4" borderId="51" xfId="0" applyNumberFormat="1" applyFont="1" applyFill="1" applyBorder="1" applyAlignment="1">
      <alignment horizontal="center" vertical="center" wrapText="1"/>
    </xf>
    <xf numFmtId="4" fontId="26" fillId="4" borderId="5" xfId="0" applyNumberFormat="1" applyFont="1" applyFill="1" applyBorder="1" applyAlignment="1">
      <alignment horizontal="center" vertical="center"/>
    </xf>
    <xf numFmtId="4" fontId="26" fillId="4" borderId="52" xfId="0" applyNumberFormat="1" applyFont="1" applyFill="1" applyBorder="1" applyAlignment="1">
      <alignment horizontal="right" vertical="center" wrapText="1"/>
    </xf>
    <xf numFmtId="4" fontId="26" fillId="4" borderId="24" xfId="0" applyNumberFormat="1" applyFont="1" applyFill="1" applyBorder="1" applyAlignment="1">
      <alignment horizontal="center" vertical="center" wrapText="1"/>
    </xf>
    <xf numFmtId="4" fontId="26" fillId="4" borderId="2" xfId="0" applyNumberFormat="1" applyFont="1" applyFill="1" applyBorder="1" applyAlignment="1">
      <alignment horizontal="center" vertical="center" wrapText="1"/>
    </xf>
    <xf numFmtId="4" fontId="26" fillId="4" borderId="16" xfId="0" applyNumberFormat="1" applyFont="1" applyFill="1" applyBorder="1" applyAlignment="1">
      <alignment horizontal="center" vertical="center" wrapText="1"/>
    </xf>
    <xf numFmtId="4" fontId="26" fillId="4" borderId="17"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 fontId="26" fillId="4" borderId="53" xfId="0" applyNumberFormat="1" applyFont="1" applyFill="1" applyBorder="1" applyAlignment="1">
      <alignment horizontal="center" vertical="center" wrapText="1"/>
    </xf>
    <xf numFmtId="4" fontId="26" fillId="4" borderId="54" xfId="0" applyNumberFormat="1" applyFont="1" applyFill="1" applyBorder="1" applyAlignment="1">
      <alignment horizontal="center" vertical="center" wrapText="1"/>
    </xf>
    <xf numFmtId="4" fontId="26" fillId="4" borderId="55" xfId="0" applyNumberFormat="1" applyFont="1" applyFill="1" applyBorder="1" applyAlignment="1">
      <alignment horizontal="center" vertical="center"/>
    </xf>
    <xf numFmtId="4" fontId="26" fillId="4" borderId="56" xfId="0" applyNumberFormat="1" applyFont="1" applyFill="1" applyBorder="1" applyAlignment="1">
      <alignment horizontal="right" vertical="center" wrapText="1"/>
    </xf>
    <xf numFmtId="4" fontId="26" fillId="4" borderId="26" xfId="0" applyNumberFormat="1" applyFont="1" applyFill="1" applyBorder="1" applyAlignment="1">
      <alignment horizontal="center" vertical="center" wrapText="1"/>
    </xf>
    <xf numFmtId="4" fontId="26" fillId="4" borderId="3" xfId="0" applyNumberFormat="1" applyFont="1" applyFill="1" applyBorder="1" applyAlignment="1">
      <alignment horizontal="center" vertical="center" wrapText="1"/>
    </xf>
    <xf numFmtId="4" fontId="26" fillId="4" borderId="19" xfId="0" applyNumberFormat="1" applyFont="1" applyFill="1" applyBorder="1" applyAlignment="1">
      <alignment horizontal="center" vertical="center" wrapText="1"/>
    </xf>
    <xf numFmtId="4" fontId="26" fillId="4" borderId="20" xfId="0" applyNumberFormat="1" applyFont="1" applyFill="1" applyBorder="1" applyAlignment="1">
      <alignment horizontal="center" vertical="center" wrapText="1"/>
    </xf>
    <xf numFmtId="4" fontId="26" fillId="4" borderId="21" xfId="0" applyNumberFormat="1" applyFont="1" applyFill="1" applyBorder="1" applyAlignment="1">
      <alignment horizontal="center" vertical="center" wrapText="1"/>
    </xf>
    <xf numFmtId="4" fontId="26" fillId="4" borderId="57" xfId="0" applyNumberFormat="1" applyFont="1" applyFill="1" applyBorder="1" applyAlignment="1">
      <alignment horizontal="center" vertical="center" wrapText="1"/>
    </xf>
    <xf numFmtId="4" fontId="26" fillId="4" borderId="58" xfId="0" applyNumberFormat="1" applyFont="1" applyFill="1" applyBorder="1" applyAlignment="1">
      <alignment horizontal="center" vertical="center" wrapText="1"/>
    </xf>
    <xf numFmtId="4" fontId="17" fillId="4" borderId="22" xfId="0" applyNumberFormat="1" applyFont="1" applyFill="1" applyBorder="1" applyAlignment="1">
      <alignment wrapText="1"/>
    </xf>
    <xf numFmtId="4" fontId="26" fillId="4" borderId="52" xfId="0" applyNumberFormat="1" applyFont="1" applyFill="1" applyBorder="1" applyAlignment="1">
      <alignment horizontal="right" wrapText="1"/>
    </xf>
    <xf numFmtId="4" fontId="27" fillId="0" borderId="0" xfId="0" applyNumberFormat="1" applyFont="1"/>
    <xf numFmtId="4" fontId="30" fillId="0" borderId="0" xfId="0" applyNumberFormat="1" applyFont="1"/>
    <xf numFmtId="4" fontId="17" fillId="4" borderId="59" xfId="0" applyNumberFormat="1" applyFont="1" applyFill="1" applyBorder="1" applyAlignment="1">
      <alignment horizontal="center" vertical="center" wrapText="1"/>
    </xf>
    <xf numFmtId="4" fontId="17" fillId="4" borderId="60" xfId="0" applyNumberFormat="1" applyFont="1" applyFill="1" applyBorder="1" applyAlignment="1">
      <alignment horizontal="left" vertical="center" wrapText="1"/>
    </xf>
    <xf numFmtId="165" fontId="17" fillId="4" borderId="60" xfId="0" applyNumberFormat="1" applyFont="1" applyFill="1" applyBorder="1" applyAlignment="1">
      <alignment horizontal="center" vertical="center" wrapText="1"/>
    </xf>
    <xf numFmtId="165" fontId="17" fillId="4" borderId="59" xfId="0" applyNumberFormat="1" applyFont="1" applyFill="1" applyBorder="1" applyAlignment="1">
      <alignment horizontal="center" vertical="center" wrapText="1"/>
    </xf>
    <xf numFmtId="165" fontId="17" fillId="4" borderId="61" xfId="0" applyNumberFormat="1" applyFont="1" applyFill="1" applyBorder="1" applyAlignment="1">
      <alignment horizontal="center" vertical="center" wrapText="1"/>
    </xf>
    <xf numFmtId="165" fontId="17" fillId="4" borderId="62" xfId="0" applyNumberFormat="1" applyFont="1" applyFill="1" applyBorder="1" applyAlignment="1">
      <alignment horizontal="center" vertical="center" wrapText="1"/>
    </xf>
    <xf numFmtId="165" fontId="17" fillId="4" borderId="38" xfId="0" applyNumberFormat="1" applyFont="1" applyFill="1" applyBorder="1" applyAlignment="1">
      <alignment horizontal="center" vertical="center" wrapText="1"/>
    </xf>
    <xf numFmtId="165" fontId="17" fillId="4" borderId="63" xfId="0" applyNumberFormat="1" applyFont="1" applyFill="1" applyBorder="1" applyAlignment="1">
      <alignment horizontal="center" vertical="center" wrapText="1"/>
    </xf>
    <xf numFmtId="165" fontId="17" fillId="4" borderId="64" xfId="0" applyNumberFormat="1" applyFont="1" applyFill="1" applyBorder="1" applyAlignment="1">
      <alignment horizontal="center" vertical="center" wrapText="1"/>
    </xf>
    <xf numFmtId="165" fontId="34" fillId="4" borderId="59" xfId="0" applyNumberFormat="1" applyFont="1" applyFill="1" applyBorder="1" applyAlignment="1">
      <alignment horizontal="center" vertical="center" wrapText="1"/>
    </xf>
    <xf numFmtId="4" fontId="17" fillId="4" borderId="65" xfId="0" applyNumberFormat="1" applyFont="1" applyFill="1" applyBorder="1" applyAlignment="1">
      <alignment horizontal="center" vertical="center" wrapText="1"/>
    </xf>
    <xf numFmtId="4" fontId="17" fillId="4" borderId="66" xfId="0" applyNumberFormat="1" applyFont="1" applyFill="1" applyBorder="1" applyAlignment="1">
      <alignment horizontal="center" vertical="center" wrapText="1"/>
    </xf>
    <xf numFmtId="4" fontId="17" fillId="4" borderId="67" xfId="0" applyNumberFormat="1" applyFont="1" applyFill="1" applyBorder="1" applyAlignment="1">
      <alignment horizontal="center" vertical="center" wrapText="1"/>
    </xf>
    <xf numFmtId="4" fontId="17" fillId="4" borderId="68" xfId="0" applyNumberFormat="1" applyFont="1" applyFill="1" applyBorder="1" applyAlignment="1">
      <alignment horizontal="center" vertical="center" wrapText="1"/>
    </xf>
    <xf numFmtId="4" fontId="17" fillId="4" borderId="69" xfId="0" applyNumberFormat="1" applyFont="1" applyFill="1" applyBorder="1" applyAlignment="1">
      <alignment horizontal="center" vertical="center" wrapText="1"/>
    </xf>
    <xf numFmtId="4" fontId="17" fillId="4" borderId="70" xfId="0" applyNumberFormat="1" applyFont="1" applyFill="1" applyBorder="1" applyAlignment="1">
      <alignment horizontal="center" vertical="center" wrapText="1"/>
    </xf>
    <xf numFmtId="4" fontId="17" fillId="4" borderId="71" xfId="0" applyNumberFormat="1" applyFont="1" applyFill="1" applyBorder="1" applyAlignment="1">
      <alignment horizontal="center" vertical="center" wrapText="1"/>
    </xf>
    <xf numFmtId="4" fontId="34" fillId="4" borderId="65" xfId="0" applyNumberFormat="1" applyFont="1" applyFill="1" applyBorder="1" applyAlignment="1">
      <alignment horizontal="center" vertical="center" wrapText="1"/>
    </xf>
    <xf numFmtId="4" fontId="34" fillId="4" borderId="4" xfId="0" applyNumberFormat="1" applyFont="1" applyFill="1" applyBorder="1" applyAlignment="1">
      <alignment horizontal="center" vertical="center" wrapText="1"/>
    </xf>
    <xf numFmtId="4" fontId="17" fillId="4" borderId="48" xfId="0" applyNumberFormat="1" applyFont="1" applyFill="1" applyBorder="1" applyAlignment="1">
      <alignment horizontal="left" vertical="center" wrapText="1"/>
    </xf>
    <xf numFmtId="4" fontId="22" fillId="4" borderId="2" xfId="0" applyNumberFormat="1" applyFont="1" applyFill="1" applyBorder="1" applyAlignment="1">
      <alignment horizontal="center" vertical="center" wrapText="1"/>
    </xf>
    <xf numFmtId="4" fontId="22" fillId="4" borderId="24" xfId="0" applyNumberFormat="1" applyFont="1" applyFill="1" applyBorder="1" applyAlignment="1">
      <alignment horizontal="right" vertical="center" wrapText="1"/>
    </xf>
    <xf numFmtId="4" fontId="22" fillId="4" borderId="24" xfId="0" applyNumberFormat="1" applyFont="1" applyFill="1" applyBorder="1" applyAlignment="1">
      <alignment horizontal="center" vertical="center" wrapText="1"/>
    </xf>
    <xf numFmtId="4" fontId="22" fillId="4" borderId="16" xfId="0" applyNumberFormat="1" applyFont="1" applyFill="1" applyBorder="1" applyAlignment="1">
      <alignment horizontal="center" vertical="center" wrapText="1"/>
    </xf>
    <xf numFmtId="4" fontId="22" fillId="4" borderId="17" xfId="0" applyNumberFormat="1" applyFont="1" applyFill="1" applyBorder="1" applyAlignment="1">
      <alignment horizontal="center" vertical="center" wrapText="1"/>
    </xf>
    <xf numFmtId="4" fontId="22" fillId="4" borderId="18" xfId="0" applyNumberFormat="1" applyFont="1" applyFill="1" applyBorder="1" applyAlignment="1">
      <alignment horizontal="center" vertical="center" wrapText="1"/>
    </xf>
    <xf numFmtId="4" fontId="22" fillId="4" borderId="53" xfId="0" applyNumberFormat="1" applyFont="1" applyFill="1" applyBorder="1" applyAlignment="1">
      <alignment horizontal="center" vertical="center" wrapText="1"/>
    </xf>
    <xf numFmtId="4" fontId="22" fillId="4" borderId="54" xfId="0" applyNumberFormat="1" applyFont="1" applyFill="1" applyBorder="1" applyAlignment="1">
      <alignment horizontal="center" vertical="center" wrapText="1"/>
    </xf>
    <xf numFmtId="4" fontId="22" fillId="4" borderId="26" xfId="0" applyNumberFormat="1" applyFont="1" applyFill="1" applyBorder="1" applyAlignment="1">
      <alignment horizontal="right" vertical="center" wrapText="1"/>
    </xf>
    <xf numFmtId="4" fontId="22" fillId="4" borderId="26" xfId="0" applyNumberFormat="1" applyFont="1" applyFill="1" applyBorder="1" applyAlignment="1">
      <alignment horizontal="center" vertical="center" wrapText="1"/>
    </xf>
    <xf numFmtId="4" fontId="22" fillId="4" borderId="3" xfId="0" applyNumberFormat="1" applyFont="1" applyFill="1" applyBorder="1" applyAlignment="1">
      <alignment horizontal="center" vertical="center" wrapText="1"/>
    </xf>
    <xf numFmtId="4" fontId="22" fillId="4" borderId="19" xfId="0" applyNumberFormat="1" applyFont="1" applyFill="1" applyBorder="1" applyAlignment="1">
      <alignment horizontal="center" vertical="center" wrapText="1"/>
    </xf>
    <xf numFmtId="4" fontId="22" fillId="4" borderId="20" xfId="0" applyNumberFormat="1" applyFont="1" applyFill="1" applyBorder="1" applyAlignment="1">
      <alignment horizontal="center" vertical="center" wrapText="1"/>
    </xf>
    <xf numFmtId="4" fontId="22" fillId="4" borderId="21" xfId="0" applyNumberFormat="1" applyFont="1" applyFill="1" applyBorder="1" applyAlignment="1">
      <alignment horizontal="center" vertical="center" wrapText="1"/>
    </xf>
    <xf numFmtId="4" fontId="22" fillId="4" borderId="57" xfId="0" applyNumberFormat="1" applyFont="1" applyFill="1" applyBorder="1" applyAlignment="1">
      <alignment horizontal="center" vertical="center" wrapText="1"/>
    </xf>
    <xf numFmtId="4" fontId="22" fillId="4" borderId="58" xfId="0" applyNumberFormat="1" applyFont="1" applyFill="1" applyBorder="1" applyAlignment="1">
      <alignment horizontal="center" vertical="center" wrapText="1"/>
    </xf>
    <xf numFmtId="4" fontId="22" fillId="4" borderId="72" xfId="0" applyNumberFormat="1" applyFont="1" applyFill="1" applyBorder="1" applyAlignment="1">
      <alignment horizontal="right" vertical="center" wrapText="1"/>
    </xf>
    <xf numFmtId="4" fontId="22" fillId="4" borderId="72" xfId="0" applyNumberFormat="1" applyFont="1" applyFill="1" applyBorder="1" applyAlignment="1">
      <alignment horizontal="center" vertical="center" wrapText="1"/>
    </xf>
    <xf numFmtId="4" fontId="22" fillId="4" borderId="73" xfId="0" applyNumberFormat="1" applyFont="1" applyFill="1" applyBorder="1" applyAlignment="1">
      <alignment horizontal="center" vertical="center" wrapText="1"/>
    </xf>
    <xf numFmtId="4" fontId="22" fillId="4" borderId="74" xfId="0" applyNumberFormat="1" applyFont="1" applyFill="1" applyBorder="1" applyAlignment="1">
      <alignment horizontal="center" vertical="center" wrapText="1"/>
    </xf>
    <xf numFmtId="4" fontId="22" fillId="4" borderId="75" xfId="0" applyNumberFormat="1" applyFont="1" applyFill="1" applyBorder="1" applyAlignment="1">
      <alignment horizontal="center" vertical="center" wrapText="1"/>
    </xf>
    <xf numFmtId="4" fontId="22" fillId="4" borderId="76" xfId="0" applyNumberFormat="1" applyFont="1" applyFill="1" applyBorder="1" applyAlignment="1">
      <alignment horizontal="center" vertical="center" wrapText="1"/>
    </xf>
    <xf numFmtId="4" fontId="22" fillId="4" borderId="77" xfId="0" applyNumberFormat="1" applyFont="1" applyFill="1" applyBorder="1" applyAlignment="1">
      <alignment horizontal="center" vertical="center" wrapText="1"/>
    </xf>
    <xf numFmtId="4" fontId="22" fillId="4" borderId="78" xfId="0" applyNumberFormat="1" applyFont="1" applyFill="1" applyBorder="1" applyAlignment="1">
      <alignment horizontal="center" vertical="center" wrapText="1"/>
    </xf>
    <xf numFmtId="4" fontId="17" fillId="4" borderId="40" xfId="0" applyNumberFormat="1" applyFont="1" applyFill="1" applyBorder="1" applyAlignment="1">
      <alignment horizontal="center" vertical="center"/>
    </xf>
    <xf numFmtId="4" fontId="17" fillId="4" borderId="41" xfId="0" applyNumberFormat="1" applyFont="1" applyFill="1" applyBorder="1" applyAlignment="1">
      <alignment horizontal="center" vertical="center"/>
    </xf>
    <xf numFmtId="4" fontId="17" fillId="4" borderId="42" xfId="0" applyNumberFormat="1" applyFont="1" applyFill="1" applyBorder="1" applyAlignment="1">
      <alignment horizontal="center" vertical="center"/>
    </xf>
    <xf numFmtId="4" fontId="17" fillId="4" borderId="43" xfId="0" applyNumberFormat="1" applyFont="1" applyFill="1" applyBorder="1" applyAlignment="1">
      <alignment horizontal="center" vertical="center"/>
    </xf>
    <xf numFmtId="4" fontId="17" fillId="4" borderId="44" xfId="0" applyNumberFormat="1" applyFont="1" applyFill="1" applyBorder="1" applyAlignment="1">
      <alignment horizontal="center" vertical="center"/>
    </xf>
    <xf numFmtId="4" fontId="17" fillId="4" borderId="45" xfId="0" applyNumberFormat="1" applyFont="1" applyFill="1" applyBorder="1" applyAlignment="1">
      <alignment horizontal="center" vertical="center"/>
    </xf>
    <xf numFmtId="4" fontId="17" fillId="0" borderId="33" xfId="0" applyNumberFormat="1" applyFont="1" applyBorder="1" applyAlignment="1" applyProtection="1">
      <alignment horizontal="center" vertical="center" wrapText="1"/>
      <protection locked="0"/>
    </xf>
    <xf numFmtId="4" fontId="17" fillId="0" borderId="34" xfId="0" applyNumberFormat="1" applyFont="1" applyBorder="1" applyAlignment="1" applyProtection="1">
      <alignment horizontal="center" vertical="center" wrapText="1"/>
      <protection locked="0"/>
    </xf>
    <xf numFmtId="4" fontId="17" fillId="0" borderId="25"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51" xfId="0" applyNumberFormat="1" applyFont="1" applyBorder="1" applyAlignment="1" applyProtection="1">
      <alignment horizontal="center" vertical="center" wrapText="1"/>
      <protection locked="0"/>
    </xf>
    <xf numFmtId="4" fontId="17" fillId="0" borderId="5" xfId="0" applyNumberFormat="1" applyFont="1" applyBorder="1" applyAlignment="1" applyProtection="1">
      <alignment horizontal="center" vertical="center" wrapText="1"/>
      <protection locked="0"/>
    </xf>
    <xf numFmtId="4" fontId="17" fillId="4" borderId="48" xfId="0" applyNumberFormat="1" applyFont="1" applyFill="1" applyBorder="1" applyAlignment="1">
      <alignment horizontal="left" wrapText="1"/>
    </xf>
    <xf numFmtId="4" fontId="22" fillId="0" borderId="2" xfId="0" applyNumberFormat="1" applyFont="1" applyBorder="1" applyAlignment="1" applyProtection="1">
      <alignment horizontal="center" vertical="center" wrapText="1"/>
      <protection locked="0"/>
    </xf>
    <xf numFmtId="4" fontId="22" fillId="0" borderId="16" xfId="0" applyNumberFormat="1" applyFont="1" applyBorder="1" applyAlignment="1" applyProtection="1">
      <alignment horizontal="center" vertical="center" wrapText="1"/>
      <protection locked="0"/>
    </xf>
    <xf numFmtId="4" fontId="22" fillId="0" borderId="17" xfId="0" applyNumberFormat="1" applyFont="1" applyBorder="1" applyAlignment="1" applyProtection="1">
      <alignment horizontal="center" vertical="center" wrapText="1"/>
      <protection locked="0"/>
    </xf>
    <xf numFmtId="4" fontId="22" fillId="0" borderId="18" xfId="0" applyNumberFormat="1" applyFont="1" applyBorder="1" applyAlignment="1" applyProtection="1">
      <alignment horizontal="center" vertical="center" wrapText="1"/>
      <protection locked="0"/>
    </xf>
    <xf numFmtId="4" fontId="22" fillId="0" borderId="24" xfId="0" applyNumberFormat="1" applyFont="1" applyBorder="1" applyAlignment="1" applyProtection="1">
      <alignment horizontal="center" vertical="center" wrapText="1"/>
      <protection locked="0"/>
    </xf>
    <xf numFmtId="4" fontId="22" fillId="0" borderId="54" xfId="0" applyNumberFormat="1" applyFont="1" applyBorder="1" applyAlignment="1" applyProtection="1">
      <alignment horizontal="center" vertical="center" wrapText="1"/>
      <protection locked="0"/>
    </xf>
    <xf numFmtId="4" fontId="22" fillId="3" borderId="17" xfId="0" applyNumberFormat="1" applyFont="1" applyFill="1" applyBorder="1" applyAlignment="1" applyProtection="1">
      <alignment horizontal="center" vertical="center" wrapText="1"/>
      <protection locked="0"/>
    </xf>
    <xf numFmtId="4" fontId="22" fillId="3" borderId="18" xfId="0" applyNumberFormat="1" applyFont="1" applyFill="1" applyBorder="1" applyAlignment="1" applyProtection="1">
      <alignment horizontal="center" vertical="center" wrapText="1"/>
      <protection locked="0"/>
    </xf>
    <xf numFmtId="4" fontId="22" fillId="3" borderId="16" xfId="0" applyNumberFormat="1" applyFont="1" applyFill="1" applyBorder="1" applyAlignment="1" applyProtection="1">
      <alignment horizontal="center" vertical="center" wrapText="1"/>
      <protection locked="0"/>
    </xf>
    <xf numFmtId="4" fontId="22" fillId="3" borderId="24" xfId="0" applyNumberFormat="1" applyFont="1" applyFill="1" applyBorder="1" applyAlignment="1" applyProtection="1">
      <alignment horizontal="center" vertical="center" wrapText="1"/>
      <protection locked="0"/>
    </xf>
    <xf numFmtId="4" fontId="26" fillId="4" borderId="26" xfId="0" applyNumberFormat="1" applyFont="1" applyFill="1" applyBorder="1" applyAlignment="1">
      <alignment horizontal="right" wrapText="1"/>
    </xf>
    <xf numFmtId="4" fontId="26" fillId="4" borderId="79" xfId="0" applyNumberFormat="1" applyFont="1" applyFill="1" applyBorder="1" applyAlignment="1">
      <alignment horizontal="right" wrapText="1"/>
    </xf>
    <xf numFmtId="4" fontId="17" fillId="3" borderId="13" xfId="0" applyNumberFormat="1" applyFont="1" applyFill="1" applyBorder="1" applyAlignment="1" applyProtection="1">
      <alignment horizontal="center" vertical="center" wrapText="1"/>
      <protection locked="0"/>
    </xf>
    <xf numFmtId="4" fontId="17" fillId="3" borderId="14" xfId="0" applyNumberFormat="1" applyFont="1" applyFill="1" applyBorder="1" applyAlignment="1" applyProtection="1">
      <alignment horizontal="center" vertical="center" wrapText="1"/>
      <protection locked="0"/>
    </xf>
    <xf numFmtId="4" fontId="17" fillId="3" borderId="15" xfId="0" applyNumberFormat="1" applyFont="1" applyFill="1" applyBorder="1" applyAlignment="1" applyProtection="1">
      <alignment horizontal="center" vertical="center" wrapText="1"/>
      <protection locked="0"/>
    </xf>
    <xf numFmtId="4" fontId="17" fillId="3" borderId="48" xfId="0" applyNumberFormat="1" applyFont="1" applyFill="1" applyBorder="1" applyAlignment="1" applyProtection="1">
      <alignment horizontal="center" vertical="center" wrapText="1"/>
      <protection locked="0"/>
    </xf>
    <xf numFmtId="4" fontId="17" fillId="0" borderId="50" xfId="0" applyNumberFormat="1" applyFont="1" applyBorder="1" applyAlignment="1" applyProtection="1">
      <alignment horizontal="center" vertical="center" wrapText="1"/>
      <protection locked="0"/>
    </xf>
    <xf numFmtId="4" fontId="17" fillId="0" borderId="15" xfId="0" applyNumberFormat="1" applyFont="1" applyBorder="1" applyAlignment="1" applyProtection="1">
      <alignment horizontal="center" vertical="center" wrapText="1"/>
      <protection locked="0"/>
    </xf>
    <xf numFmtId="4" fontId="17" fillId="3" borderId="4" xfId="0" applyNumberFormat="1" applyFont="1" applyFill="1" applyBorder="1" applyAlignment="1" applyProtection="1">
      <alignment horizontal="center" vertical="center" wrapText="1"/>
      <protection locked="0"/>
    </xf>
    <xf numFmtId="4" fontId="26" fillId="4" borderId="2" xfId="0" applyNumberFormat="1" applyFont="1" applyFill="1" applyBorder="1" applyAlignment="1">
      <alignment horizontal="center" vertical="center"/>
    </xf>
    <xf numFmtId="4" fontId="26" fillId="4" borderId="24" xfId="0" applyNumberFormat="1" applyFont="1" applyFill="1" applyBorder="1" applyAlignment="1">
      <alignment horizontal="right" wrapText="1"/>
    </xf>
    <xf numFmtId="4" fontId="22" fillId="3" borderId="2" xfId="0" applyNumberFormat="1" applyFont="1" applyFill="1" applyBorder="1" applyAlignment="1" applyProtection="1">
      <alignment horizontal="center" vertical="center" wrapText="1"/>
      <protection locked="0"/>
    </xf>
    <xf numFmtId="4" fontId="26" fillId="4" borderId="3" xfId="0" applyNumberFormat="1" applyFont="1" applyFill="1" applyBorder="1" applyAlignment="1">
      <alignment horizontal="center" vertical="center"/>
    </xf>
    <xf numFmtId="4" fontId="26" fillId="2" borderId="2" xfId="0" applyNumberFormat="1" applyFont="1" applyFill="1" applyBorder="1" applyAlignment="1">
      <alignment horizontal="center" vertical="center" wrapText="1"/>
    </xf>
    <xf numFmtId="4" fontId="22" fillId="2" borderId="53" xfId="0" applyNumberFormat="1" applyFont="1" applyFill="1" applyBorder="1" applyAlignment="1">
      <alignment horizontal="center" vertical="center" wrapText="1"/>
    </xf>
    <xf numFmtId="4" fontId="22" fillId="3" borderId="16" xfId="0" applyNumberFormat="1" applyFont="1" applyFill="1" applyBorder="1" applyAlignment="1">
      <alignment horizontal="center" vertical="center" wrapText="1"/>
    </xf>
    <xf numFmtId="4" fontId="22" fillId="3" borderId="20" xfId="0" applyNumberFormat="1" applyFont="1" applyFill="1" applyBorder="1" applyAlignment="1">
      <alignment horizontal="center" vertical="center" wrapText="1"/>
    </xf>
    <xf numFmtId="4" fontId="22" fillId="3" borderId="21" xfId="0" applyNumberFormat="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4" fontId="22" fillId="3" borderId="19" xfId="0" applyNumberFormat="1" applyFont="1" applyFill="1" applyBorder="1" applyAlignment="1">
      <alignment horizontal="center" vertical="center" wrapText="1"/>
    </xf>
    <xf numFmtId="4" fontId="22" fillId="3" borderId="26" xfId="0" applyNumberFormat="1" applyFont="1" applyFill="1" applyBorder="1" applyAlignment="1">
      <alignment horizontal="center" vertical="center" wrapText="1"/>
    </xf>
    <xf numFmtId="4" fontId="22" fillId="3" borderId="79" xfId="0" applyNumberFormat="1" applyFont="1" applyFill="1" applyBorder="1" applyAlignment="1">
      <alignment horizontal="center" vertical="center" wrapText="1"/>
    </xf>
    <xf numFmtId="4" fontId="22" fillId="3" borderId="18" xfId="0" applyNumberFormat="1" applyFont="1" applyFill="1" applyBorder="1" applyAlignment="1">
      <alignment horizontal="center" vertical="center" wrapText="1"/>
    </xf>
    <xf numFmtId="4" fontId="22" fillId="3" borderId="3" xfId="0" applyNumberFormat="1" applyFont="1" applyFill="1" applyBorder="1" applyAlignment="1">
      <alignment horizontal="center" vertical="center" wrapText="1"/>
    </xf>
    <xf numFmtId="4" fontId="26" fillId="2" borderId="3" xfId="0" applyNumberFormat="1" applyFont="1" applyFill="1" applyBorder="1" applyAlignment="1">
      <alignment horizontal="center" vertical="center" wrapText="1"/>
    </xf>
    <xf numFmtId="4" fontId="22" fillId="2" borderId="57"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4" fontId="26" fillId="0" borderId="16" xfId="0" applyNumberFormat="1" applyFont="1" applyBorder="1" applyAlignment="1" applyProtection="1">
      <alignment horizontal="center" vertical="center" wrapText="1"/>
      <protection locked="0"/>
    </xf>
    <xf numFmtId="4" fontId="26" fillId="0" borderId="17" xfId="0" applyNumberFormat="1" applyFont="1" applyBorder="1" applyAlignment="1" applyProtection="1">
      <alignment horizontal="center" vertical="center" wrapText="1"/>
      <protection locked="0"/>
    </xf>
    <xf numFmtId="4" fontId="26" fillId="0" borderId="18" xfId="0" applyNumberFormat="1" applyFont="1" applyBorder="1" applyAlignment="1" applyProtection="1">
      <alignment horizontal="center" vertical="center" wrapText="1"/>
      <protection locked="0"/>
    </xf>
    <xf numFmtId="4" fontId="26" fillId="0" borderId="24" xfId="0" applyNumberFormat="1" applyFont="1" applyBorder="1" applyAlignment="1" applyProtection="1">
      <alignment horizontal="center" vertical="center" wrapText="1"/>
      <protection locked="0"/>
    </xf>
    <xf numFmtId="4" fontId="26" fillId="0" borderId="54" xfId="0" applyNumberFormat="1" applyFont="1" applyBorder="1" applyAlignment="1" applyProtection="1">
      <alignment horizontal="center" vertical="center" wrapText="1"/>
      <protection locked="0"/>
    </xf>
    <xf numFmtId="4" fontId="26" fillId="0" borderId="2" xfId="0" applyNumberFormat="1" applyFont="1" applyBorder="1" applyAlignment="1" applyProtection="1">
      <alignment horizontal="center" vertical="center" wrapText="1"/>
      <protection locked="0"/>
    </xf>
    <xf numFmtId="4" fontId="26" fillId="0" borderId="19" xfId="0" applyNumberFormat="1" applyFont="1" applyBorder="1" applyAlignment="1" applyProtection="1">
      <alignment horizontal="center" vertical="center" wrapText="1"/>
      <protection locked="0"/>
    </xf>
    <xf numFmtId="4" fontId="26" fillId="0" borderId="20" xfId="0" applyNumberFormat="1" applyFont="1" applyBorder="1" applyAlignment="1" applyProtection="1">
      <alignment horizontal="center" vertical="center" wrapText="1"/>
      <protection locked="0"/>
    </xf>
    <xf numFmtId="4" fontId="26" fillId="0" borderId="21" xfId="0" applyNumberFormat="1" applyFont="1" applyBorder="1" applyAlignment="1" applyProtection="1">
      <alignment horizontal="center" vertical="center" wrapText="1"/>
      <protection locked="0"/>
    </xf>
    <xf numFmtId="4" fontId="26" fillId="0" borderId="26" xfId="0" applyNumberFormat="1" applyFont="1" applyBorder="1" applyAlignment="1" applyProtection="1">
      <alignment horizontal="center" vertical="center" wrapText="1"/>
      <protection locked="0"/>
    </xf>
    <xf numFmtId="4" fontId="26" fillId="0" borderId="58" xfId="0" applyNumberFormat="1" applyFont="1" applyBorder="1" applyAlignment="1" applyProtection="1">
      <alignment horizontal="center" vertical="center" wrapText="1"/>
      <protection locked="0"/>
    </xf>
    <xf numFmtId="4" fontId="26" fillId="0" borderId="3" xfId="0" applyNumberFormat="1" applyFont="1" applyBorder="1" applyAlignment="1" applyProtection="1">
      <alignment horizontal="center" vertical="center" wrapText="1"/>
      <protection locked="0"/>
    </xf>
    <xf numFmtId="4" fontId="26" fillId="3" borderId="54" xfId="0" applyNumberFormat="1" applyFont="1" applyFill="1" applyBorder="1" applyAlignment="1" applyProtection="1">
      <alignment horizontal="center" vertical="center" wrapText="1"/>
      <protection locked="0"/>
    </xf>
    <xf numFmtId="4" fontId="26" fillId="3" borderId="18" xfId="0" applyNumberFormat="1" applyFont="1" applyFill="1" applyBorder="1" applyAlignment="1" applyProtection="1">
      <alignment horizontal="center" vertical="center" wrapText="1"/>
      <protection locked="0"/>
    </xf>
    <xf numFmtId="4" fontId="26" fillId="4" borderId="6" xfId="0" applyNumberFormat="1" applyFont="1" applyFill="1" applyBorder="1" applyAlignment="1">
      <alignment horizontal="center" vertical="center"/>
    </xf>
    <xf numFmtId="4" fontId="26" fillId="4" borderId="27" xfId="0" applyNumberFormat="1" applyFont="1" applyFill="1" applyBorder="1" applyAlignment="1">
      <alignment horizontal="right" wrapText="1"/>
    </xf>
    <xf numFmtId="4" fontId="26" fillId="4" borderId="27" xfId="0" applyNumberFormat="1" applyFont="1" applyFill="1" applyBorder="1" applyAlignment="1">
      <alignment horizontal="center" vertical="center" wrapText="1"/>
    </xf>
    <xf numFmtId="4" fontId="26" fillId="4" borderId="6" xfId="0" applyNumberFormat="1" applyFont="1" applyFill="1" applyBorder="1" applyAlignment="1">
      <alignment horizontal="center" vertical="center" wrapText="1"/>
    </xf>
    <xf numFmtId="4" fontId="26" fillId="0" borderId="35" xfId="0" applyNumberFormat="1" applyFont="1" applyBorder="1" applyAlignment="1" applyProtection="1">
      <alignment horizontal="center" vertical="center" wrapText="1"/>
      <protection locked="0"/>
    </xf>
    <xf numFmtId="4" fontId="26" fillId="0" borderId="28" xfId="0" applyNumberFormat="1" applyFont="1" applyBorder="1" applyAlignment="1" applyProtection="1">
      <alignment horizontal="center" vertical="center" wrapText="1"/>
      <protection locked="0"/>
    </xf>
    <xf numFmtId="4" fontId="26" fillId="0" borderId="29" xfId="0" applyNumberFormat="1" applyFont="1" applyBorder="1" applyAlignment="1" applyProtection="1">
      <alignment horizontal="center" vertical="center" wrapText="1"/>
      <protection locked="0"/>
    </xf>
    <xf numFmtId="4" fontId="26" fillId="0" borderId="27" xfId="0" applyNumberFormat="1" applyFont="1" applyBorder="1" applyAlignment="1" applyProtection="1">
      <alignment horizontal="center" vertical="center" wrapText="1"/>
      <protection locked="0"/>
    </xf>
    <xf numFmtId="4" fontId="26" fillId="3" borderId="80" xfId="0" applyNumberFormat="1" applyFont="1" applyFill="1" applyBorder="1" applyAlignment="1" applyProtection="1">
      <alignment horizontal="center" vertical="center" wrapText="1"/>
      <protection locked="0"/>
    </xf>
    <xf numFmtId="4" fontId="26" fillId="3" borderId="29" xfId="0" applyNumberFormat="1" applyFont="1" applyFill="1" applyBorder="1" applyAlignment="1" applyProtection="1">
      <alignment horizontal="center" vertical="center" wrapText="1"/>
      <protection locked="0"/>
    </xf>
    <xf numFmtId="4" fontId="26" fillId="0" borderId="6" xfId="0" applyNumberFormat="1" applyFont="1" applyBorder="1" applyAlignment="1" applyProtection="1">
      <alignment horizontal="center" vertical="center" wrapText="1"/>
      <protection locked="0"/>
    </xf>
    <xf numFmtId="4" fontId="17" fillId="4" borderId="3" xfId="0" applyNumberFormat="1" applyFont="1" applyFill="1" applyBorder="1" applyAlignment="1">
      <alignment horizontal="center" vertical="center"/>
    </xf>
    <xf numFmtId="4" fontId="17" fillId="4" borderId="26" xfId="0" applyNumberFormat="1" applyFont="1" applyFill="1" applyBorder="1" applyAlignment="1">
      <alignment horizontal="left" wrapText="1"/>
    </xf>
    <xf numFmtId="4" fontId="17" fillId="4" borderId="26" xfId="0" applyNumberFormat="1" applyFont="1" applyFill="1" applyBorder="1" applyAlignment="1">
      <alignment horizontal="center" vertical="center" wrapText="1"/>
    </xf>
    <xf numFmtId="4" fontId="17" fillId="4" borderId="3" xfId="0" applyNumberFormat="1" applyFont="1" applyFill="1" applyBorder="1" applyAlignment="1">
      <alignment horizontal="center" vertical="center" wrapText="1"/>
    </xf>
    <xf numFmtId="4" fontId="17" fillId="0" borderId="19" xfId="0" applyNumberFormat="1" applyFont="1" applyBorder="1" applyAlignment="1" applyProtection="1">
      <alignment horizontal="center" vertical="center" wrapText="1"/>
      <protection locked="0"/>
    </xf>
    <xf numFmtId="4" fontId="17" fillId="0" borderId="20" xfId="0" applyNumberFormat="1" applyFont="1" applyBorder="1" applyAlignment="1" applyProtection="1">
      <alignment horizontal="center" vertical="center" wrapText="1"/>
      <protection locked="0"/>
    </xf>
    <xf numFmtId="4" fontId="17" fillId="0" borderId="21"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3" borderId="58" xfId="0" applyNumberFormat="1" applyFont="1" applyFill="1" applyBorder="1" applyAlignment="1" applyProtection="1">
      <alignment horizontal="center" vertical="center" wrapText="1"/>
      <protection locked="0"/>
    </xf>
    <xf numFmtId="4" fontId="17" fillId="3" borderId="21" xfId="0" applyNumberFormat="1" applyFont="1" applyFill="1" applyBorder="1" applyAlignment="1" applyProtection="1">
      <alignment horizontal="center" vertical="center" wrapText="1"/>
      <protection locked="0"/>
    </xf>
    <xf numFmtId="4" fontId="17" fillId="0" borderId="3" xfId="0" applyNumberFormat="1" applyFont="1" applyBorder="1" applyAlignment="1" applyProtection="1">
      <alignment horizontal="center" vertical="center" wrapText="1"/>
      <protection locked="0"/>
    </xf>
    <xf numFmtId="0" fontId="30" fillId="0" borderId="0" xfId="0" applyFont="1" applyAlignment="1">
      <alignment wrapText="1"/>
    </xf>
    <xf numFmtId="4" fontId="22" fillId="4" borderId="5" xfId="0" applyNumberFormat="1" applyFont="1" applyFill="1" applyBorder="1" applyAlignment="1">
      <alignment horizontal="center" vertical="center"/>
    </xf>
    <xf numFmtId="4" fontId="22" fillId="4" borderId="23" xfId="0" applyNumberFormat="1" applyFont="1" applyFill="1" applyBorder="1" applyAlignment="1">
      <alignment horizontal="right" vertical="center" wrapText="1"/>
    </xf>
    <xf numFmtId="4" fontId="22" fillId="4" borderId="23" xfId="0" applyNumberFormat="1" applyFont="1" applyFill="1" applyBorder="1" applyAlignment="1">
      <alignment horizontal="center" vertical="center" wrapText="1"/>
    </xf>
    <xf numFmtId="4" fontId="22" fillId="4" borderId="5" xfId="0" applyNumberFormat="1" applyFont="1" applyFill="1" applyBorder="1" applyAlignment="1">
      <alignment horizontal="center" vertical="center" wrapText="1"/>
    </xf>
    <xf numFmtId="4" fontId="22" fillId="0" borderId="33" xfId="0" applyNumberFormat="1" applyFont="1" applyBorder="1" applyAlignment="1" applyProtection="1">
      <alignment horizontal="center" vertical="center" wrapText="1"/>
      <protection locked="0"/>
    </xf>
    <xf numFmtId="4" fontId="22" fillId="0" borderId="34" xfId="0" applyNumberFormat="1" applyFont="1" applyBorder="1" applyAlignment="1" applyProtection="1">
      <alignment horizontal="center" vertical="center" wrapText="1"/>
      <protection locked="0"/>
    </xf>
    <xf numFmtId="4" fontId="22" fillId="0" borderId="25" xfId="0" applyNumberFormat="1" applyFont="1" applyBorder="1" applyAlignment="1" applyProtection="1">
      <alignment horizontal="center" vertical="center" wrapText="1"/>
      <protection locked="0"/>
    </xf>
    <xf numFmtId="4" fontId="22" fillId="0" borderId="23" xfId="0" applyNumberFormat="1" applyFont="1" applyBorder="1" applyAlignment="1" applyProtection="1">
      <alignment horizontal="center" vertical="center" wrapText="1"/>
      <protection locked="0"/>
    </xf>
    <xf numFmtId="4" fontId="22" fillId="3" borderId="51" xfId="0" applyNumberFormat="1" applyFont="1" applyFill="1" applyBorder="1" applyAlignment="1" applyProtection="1">
      <alignment horizontal="center" vertical="center" wrapText="1"/>
      <protection locked="0"/>
    </xf>
    <xf numFmtId="4" fontId="22" fillId="3" borderId="25" xfId="0" applyNumberFormat="1" applyFont="1" applyFill="1" applyBorder="1" applyAlignment="1" applyProtection="1">
      <alignment horizontal="center" vertical="center" wrapText="1"/>
      <protection locked="0"/>
    </xf>
    <xf numFmtId="4" fontId="22" fillId="0" borderId="5" xfId="0" applyNumberFormat="1" applyFont="1" applyBorder="1" applyAlignment="1" applyProtection="1">
      <alignment horizontal="center" vertical="center" wrapText="1"/>
      <protection locked="0"/>
    </xf>
    <xf numFmtId="4" fontId="22" fillId="4" borderId="2" xfId="0" applyNumberFormat="1" applyFont="1" applyFill="1" applyBorder="1" applyAlignment="1">
      <alignment horizontal="center" vertical="center"/>
    </xf>
    <xf numFmtId="4" fontId="22" fillId="4" borderId="24" xfId="0" applyNumberFormat="1" applyFont="1" applyFill="1" applyBorder="1" applyAlignment="1">
      <alignment horizontal="right" wrapText="1"/>
    </xf>
    <xf numFmtId="4" fontId="22" fillId="4" borderId="3" xfId="0" applyNumberFormat="1" applyFont="1" applyFill="1" applyBorder="1" applyAlignment="1">
      <alignment horizontal="center" vertical="center"/>
    </xf>
    <xf numFmtId="4" fontId="22" fillId="4" borderId="26" xfId="0" applyNumberFormat="1" applyFont="1" applyFill="1" applyBorder="1" applyAlignment="1">
      <alignment horizontal="right" wrapText="1"/>
    </xf>
    <xf numFmtId="4" fontId="22" fillId="0" borderId="19" xfId="0" applyNumberFormat="1" applyFont="1" applyBorder="1" applyAlignment="1" applyProtection="1">
      <alignment horizontal="center" vertical="center" wrapText="1"/>
      <protection locked="0"/>
    </xf>
    <xf numFmtId="4" fontId="22" fillId="0" borderId="20" xfId="0" applyNumberFormat="1" applyFont="1" applyBorder="1" applyAlignment="1" applyProtection="1">
      <alignment horizontal="center" vertical="center" wrapText="1"/>
      <protection locked="0"/>
    </xf>
    <xf numFmtId="4" fontId="22" fillId="0" borderId="21" xfId="0" applyNumberFormat="1" applyFont="1" applyBorder="1" applyAlignment="1" applyProtection="1">
      <alignment horizontal="center" vertical="center" wrapText="1"/>
      <protection locked="0"/>
    </xf>
    <xf numFmtId="4" fontId="22" fillId="0" borderId="26" xfId="0" applyNumberFormat="1" applyFont="1" applyBorder="1" applyAlignment="1" applyProtection="1">
      <alignment horizontal="center" vertical="center" wrapText="1"/>
      <protection locked="0"/>
    </xf>
    <xf numFmtId="4" fontId="22" fillId="3" borderId="58" xfId="0" applyNumberFormat="1" applyFont="1" applyFill="1" applyBorder="1" applyAlignment="1" applyProtection="1">
      <alignment horizontal="center" vertical="center" wrapText="1"/>
      <protection locked="0"/>
    </xf>
    <xf numFmtId="4" fontId="22" fillId="3" borderId="21" xfId="0" applyNumberFormat="1" applyFont="1" applyFill="1" applyBorder="1" applyAlignment="1" applyProtection="1">
      <alignment horizontal="center" vertical="center" wrapText="1"/>
      <protection locked="0"/>
    </xf>
    <xf numFmtId="4" fontId="22" fillId="0" borderId="3" xfId="0" applyNumberFormat="1" applyFont="1" applyBorder="1" applyAlignment="1" applyProtection="1">
      <alignment horizontal="center" vertical="center" wrapText="1"/>
      <protection locked="0"/>
    </xf>
    <xf numFmtId="165" fontId="17" fillId="4" borderId="40" xfId="0" applyNumberFormat="1" applyFont="1" applyFill="1" applyBorder="1" applyAlignment="1">
      <alignment horizontal="center" vertical="center"/>
    </xf>
    <xf numFmtId="4" fontId="17" fillId="4" borderId="52" xfId="0" applyNumberFormat="1" applyFont="1" applyFill="1" applyBorder="1" applyAlignment="1">
      <alignment horizontal="left" vertical="center" wrapText="1"/>
    </xf>
    <xf numFmtId="165" fontId="17" fillId="4" borderId="24" xfId="0" applyNumberFormat="1" applyFont="1" applyFill="1" applyBorder="1" applyAlignment="1">
      <alignment horizontal="center" vertical="center" wrapText="1"/>
    </xf>
    <xf numFmtId="4" fontId="17" fillId="4" borderId="2" xfId="0" applyNumberFormat="1" applyFont="1" applyFill="1" applyBorder="1" applyAlignment="1">
      <alignment horizontal="center" vertical="center" wrapText="1"/>
    </xf>
    <xf numFmtId="4" fontId="17" fillId="4" borderId="16" xfId="0" applyNumberFormat="1" applyFont="1" applyFill="1" applyBorder="1" applyAlignment="1">
      <alignment horizontal="center" vertical="center" wrapText="1"/>
    </xf>
    <xf numFmtId="4" fontId="17" fillId="4" borderId="17" xfId="0" applyNumberFormat="1" applyFont="1" applyFill="1" applyBorder="1" applyAlignment="1">
      <alignment horizontal="center" vertical="center" wrapText="1"/>
    </xf>
    <xf numFmtId="4" fontId="17" fillId="4" borderId="18" xfId="0" applyNumberFormat="1" applyFont="1" applyFill="1" applyBorder="1" applyAlignment="1">
      <alignment horizontal="center" vertical="center" wrapText="1"/>
    </xf>
    <xf numFmtId="4" fontId="17" fillId="4" borderId="24" xfId="0" applyNumberFormat="1" applyFont="1" applyFill="1" applyBorder="1" applyAlignment="1">
      <alignment horizontal="center" vertical="center" wrapText="1"/>
    </xf>
    <xf numFmtId="4" fontId="17" fillId="4" borderId="54" xfId="0" applyNumberFormat="1" applyFont="1" applyFill="1" applyBorder="1" applyAlignment="1">
      <alignment horizontal="center" vertical="center" wrapText="1"/>
    </xf>
    <xf numFmtId="165" fontId="22" fillId="0" borderId="24" xfId="0" applyNumberFormat="1" applyFont="1" applyBorder="1" applyAlignment="1" applyProtection="1">
      <alignment horizontal="center" vertical="center" wrapText="1"/>
      <protection locked="0"/>
    </xf>
    <xf numFmtId="165" fontId="17" fillId="4" borderId="48" xfId="0" applyNumberFormat="1" applyFont="1" applyFill="1" applyBorder="1" applyAlignment="1">
      <alignment horizontal="center" vertical="center" wrapText="1"/>
    </xf>
    <xf numFmtId="165" fontId="17" fillId="3" borderId="48" xfId="0" applyNumberFormat="1" applyFont="1" applyFill="1" applyBorder="1" applyAlignment="1" applyProtection="1">
      <alignment horizontal="center" vertical="center" wrapText="1"/>
      <protection locked="0"/>
    </xf>
    <xf numFmtId="165" fontId="22" fillId="0" borderId="26" xfId="0" applyNumberFormat="1" applyFont="1" applyBorder="1" applyAlignment="1" applyProtection="1">
      <alignment horizontal="center" vertical="center" wrapText="1"/>
      <protection locked="0"/>
    </xf>
    <xf numFmtId="165" fontId="22" fillId="3" borderId="24" xfId="0" applyNumberFormat="1" applyFont="1" applyFill="1" applyBorder="1" applyAlignment="1" applyProtection="1">
      <alignment horizontal="center" vertical="center" wrapText="1"/>
      <protection locked="0"/>
    </xf>
    <xf numFmtId="165" fontId="22" fillId="3" borderId="26" xfId="0" applyNumberFormat="1" applyFont="1" applyFill="1" applyBorder="1" applyAlignment="1" applyProtection="1">
      <alignment horizontal="center" vertical="center" wrapText="1"/>
      <protection locked="0"/>
    </xf>
    <xf numFmtId="165" fontId="22" fillId="0" borderId="27" xfId="0" applyNumberFormat="1" applyFont="1" applyBorder="1" applyAlignment="1" applyProtection="1">
      <alignment horizontal="center" vertical="center" wrapText="1"/>
      <protection locked="0"/>
    </xf>
    <xf numFmtId="4" fontId="22" fillId="4" borderId="6" xfId="0" applyNumberFormat="1" applyFont="1" applyFill="1" applyBorder="1" applyAlignment="1">
      <alignment horizontal="center" vertical="center" wrapText="1"/>
    </xf>
    <xf numFmtId="4" fontId="22" fillId="4" borderId="35" xfId="0" applyNumberFormat="1" applyFont="1" applyFill="1" applyBorder="1" applyAlignment="1">
      <alignment horizontal="center" vertical="center" wrapText="1"/>
    </xf>
    <xf numFmtId="4" fontId="22" fillId="4" borderId="28" xfId="0" applyNumberFormat="1" applyFont="1" applyFill="1" applyBorder="1" applyAlignment="1">
      <alignment horizontal="center" vertical="center" wrapText="1"/>
    </xf>
    <xf numFmtId="4" fontId="22" fillId="4" borderId="29" xfId="0" applyNumberFormat="1" applyFont="1" applyFill="1" applyBorder="1" applyAlignment="1">
      <alignment horizontal="center" vertical="center" wrapText="1"/>
    </xf>
    <xf numFmtId="4" fontId="22" fillId="4" borderId="27" xfId="0" applyNumberFormat="1" applyFont="1" applyFill="1" applyBorder="1" applyAlignment="1">
      <alignment horizontal="center" vertical="center" wrapText="1"/>
    </xf>
    <xf numFmtId="4" fontId="22" fillId="4" borderId="80" xfId="0" applyNumberFormat="1" applyFont="1" applyFill="1" applyBorder="1" applyAlignment="1">
      <alignment horizontal="center" vertical="center" wrapText="1"/>
    </xf>
    <xf numFmtId="165" fontId="17" fillId="0" borderId="26" xfId="0" applyNumberFormat="1" applyFont="1" applyBorder="1" applyAlignment="1" applyProtection="1">
      <alignment horizontal="center" vertical="center" wrapText="1"/>
      <protection locked="0"/>
    </xf>
    <xf numFmtId="4" fontId="17" fillId="4" borderId="19" xfId="0" applyNumberFormat="1" applyFont="1" applyFill="1" applyBorder="1" applyAlignment="1">
      <alignment horizontal="center" vertical="center" wrapText="1"/>
    </xf>
    <xf numFmtId="4" fontId="17" fillId="4" borderId="20" xfId="0" applyNumberFormat="1" applyFont="1" applyFill="1" applyBorder="1" applyAlignment="1">
      <alignment horizontal="center" vertical="center" wrapText="1"/>
    </xf>
    <xf numFmtId="4" fontId="17" fillId="4" borderId="21" xfId="0" applyNumberFormat="1" applyFont="1" applyFill="1" applyBorder="1" applyAlignment="1">
      <alignment horizontal="center" vertical="center" wrapText="1"/>
    </xf>
    <xf numFmtId="4" fontId="17" fillId="4" borderId="58" xfId="0" applyNumberFormat="1" applyFont="1" applyFill="1" applyBorder="1" applyAlignment="1">
      <alignment horizontal="center" vertical="center" wrapText="1"/>
    </xf>
    <xf numFmtId="4" fontId="26" fillId="4" borderId="23" xfId="0" applyNumberFormat="1" applyFont="1" applyFill="1" applyBorder="1" applyAlignment="1">
      <alignment horizontal="right" vertical="center" wrapText="1"/>
    </xf>
    <xf numFmtId="165" fontId="22" fillId="0" borderId="23" xfId="0" applyNumberFormat="1" applyFont="1" applyBorder="1" applyAlignment="1" applyProtection="1">
      <alignment horizontal="center" vertical="center" wrapText="1"/>
      <protection locked="0"/>
    </xf>
    <xf numFmtId="4" fontId="22" fillId="4" borderId="33" xfId="0" applyNumberFormat="1" applyFont="1" applyFill="1" applyBorder="1" applyAlignment="1">
      <alignment horizontal="center" vertical="center" wrapText="1"/>
    </xf>
    <xf numFmtId="4" fontId="22" fillId="4" borderId="34" xfId="0" applyNumberFormat="1" applyFont="1" applyFill="1" applyBorder="1" applyAlignment="1">
      <alignment horizontal="center" vertical="center" wrapText="1"/>
    </xf>
    <xf numFmtId="4" fontId="22" fillId="4" borderId="25" xfId="0" applyNumberFormat="1" applyFont="1" applyFill="1" applyBorder="1" applyAlignment="1">
      <alignment horizontal="center" vertical="center" wrapText="1"/>
    </xf>
    <xf numFmtId="4" fontId="22" fillId="4" borderId="51" xfId="0" applyNumberFormat="1" applyFont="1" applyFill="1" applyBorder="1" applyAlignment="1">
      <alignment horizontal="center" vertical="center" wrapText="1"/>
    </xf>
    <xf numFmtId="4" fontId="26" fillId="4" borderId="26" xfId="0" applyNumberFormat="1" applyFont="1" applyFill="1" applyBorder="1" applyAlignment="1">
      <alignment horizontal="right" vertical="center" wrapText="1"/>
    </xf>
    <xf numFmtId="4" fontId="17" fillId="4" borderId="81" xfId="0" applyNumberFormat="1" applyFont="1" applyFill="1" applyBorder="1" applyAlignment="1">
      <alignment horizontal="center" vertical="center" wrapText="1"/>
    </xf>
    <xf numFmtId="4" fontId="17" fillId="4" borderId="82" xfId="0" applyNumberFormat="1" applyFont="1" applyFill="1" applyBorder="1" applyAlignment="1">
      <alignment horizontal="center" vertical="center" wrapText="1"/>
    </xf>
    <xf numFmtId="4" fontId="26" fillId="4" borderId="10" xfId="0" applyNumberFormat="1" applyFont="1" applyFill="1" applyBorder="1" applyAlignment="1">
      <alignment horizontal="center" vertical="center" wrapText="1"/>
    </xf>
    <xf numFmtId="4" fontId="26" fillId="4" borderId="11" xfId="0" applyNumberFormat="1" applyFont="1" applyFill="1" applyBorder="1" applyAlignment="1">
      <alignment horizontal="center" vertical="center" wrapText="1"/>
    </xf>
    <xf numFmtId="4" fontId="26" fillId="4" borderId="12" xfId="0" applyNumberFormat="1" applyFont="1" applyFill="1" applyBorder="1" applyAlignment="1">
      <alignment horizontal="center" vertical="center" wrapText="1"/>
    </xf>
    <xf numFmtId="4" fontId="17" fillId="4" borderId="83" xfId="0" applyNumberFormat="1" applyFont="1" applyFill="1" applyBorder="1" applyAlignment="1">
      <alignment horizontal="center" vertical="center" wrapText="1"/>
    </xf>
    <xf numFmtId="4" fontId="26" fillId="4" borderId="84" xfId="0" applyNumberFormat="1" applyFont="1" applyFill="1" applyBorder="1" applyAlignment="1">
      <alignment horizontal="center" vertical="center" wrapText="1"/>
    </xf>
    <xf numFmtId="4" fontId="26" fillId="4" borderId="11" xfId="0" applyNumberFormat="1" applyFont="1" applyFill="1" applyBorder="1" applyAlignment="1" applyProtection="1">
      <alignment horizontal="center" vertical="center" wrapText="1"/>
      <protection hidden="1"/>
    </xf>
    <xf numFmtId="4" fontId="26" fillId="4" borderId="12" xfId="0" applyNumberFormat="1" applyFont="1" applyFill="1" applyBorder="1" applyAlignment="1" applyProtection="1">
      <alignment horizontal="center" vertical="center" wrapText="1"/>
      <protection hidden="1"/>
    </xf>
    <xf numFmtId="4" fontId="32" fillId="4" borderId="83" xfId="0" applyNumberFormat="1" applyFont="1" applyFill="1" applyBorder="1" applyAlignment="1">
      <alignment horizontal="center" vertical="center" wrapText="1"/>
    </xf>
    <xf numFmtId="0" fontId="22" fillId="4" borderId="23" xfId="0" applyFont="1" applyFill="1" applyBorder="1" applyAlignment="1">
      <alignment horizontal="center" vertical="center"/>
    </xf>
    <xf numFmtId="0" fontId="22" fillId="4" borderId="23" xfId="0" applyFont="1" applyFill="1" applyBorder="1" applyAlignment="1">
      <alignment horizontal="left" vertical="center" wrapText="1"/>
    </xf>
    <xf numFmtId="2" fontId="17" fillId="4" borderId="85" xfId="0" applyNumberFormat="1" applyFont="1" applyFill="1" applyBorder="1" applyAlignment="1">
      <alignment horizontal="center" vertical="center" wrapText="1"/>
    </xf>
    <xf numFmtId="2" fontId="17" fillId="4" borderId="4" xfId="0" applyNumberFormat="1" applyFont="1" applyFill="1" applyBorder="1" applyAlignment="1">
      <alignment horizontal="center" vertical="center" wrapText="1"/>
    </xf>
    <xf numFmtId="2" fontId="17" fillId="4" borderId="86" xfId="0" applyNumberFormat="1" applyFont="1" applyFill="1" applyBorder="1" applyAlignment="1">
      <alignment horizontal="center" vertical="center" wrapText="1"/>
    </xf>
    <xf numFmtId="2" fontId="17" fillId="4" borderId="87" xfId="0" applyNumberFormat="1" applyFont="1" applyFill="1" applyBorder="1" applyAlignment="1">
      <alignment horizontal="center" vertical="center" wrapText="1"/>
    </xf>
    <xf numFmtId="2" fontId="17" fillId="4" borderId="88" xfId="0" applyNumberFormat="1" applyFont="1" applyFill="1" applyBorder="1" applyAlignment="1">
      <alignment horizontal="center" vertical="center" wrapText="1"/>
    </xf>
    <xf numFmtId="2" fontId="17" fillId="4" borderId="89" xfId="0" applyNumberFormat="1" applyFont="1" applyFill="1" applyBorder="1" applyAlignment="1">
      <alignment horizontal="center" vertical="center" wrapText="1"/>
    </xf>
    <xf numFmtId="2" fontId="17" fillId="4" borderId="15" xfId="0" applyNumberFormat="1" applyFont="1" applyFill="1" applyBorder="1" applyAlignment="1">
      <alignment horizontal="center" vertical="center" wrapText="1"/>
    </xf>
    <xf numFmtId="2" fontId="17" fillId="4" borderId="49" xfId="0" applyNumberFormat="1" applyFont="1" applyFill="1" applyBorder="1" applyAlignment="1">
      <alignment horizontal="center" vertical="center" wrapText="1"/>
    </xf>
    <xf numFmtId="2" fontId="22" fillId="4" borderId="90" xfId="0" applyNumberFormat="1" applyFont="1" applyFill="1" applyBorder="1" applyAlignment="1">
      <alignment horizontal="center" vertical="center" wrapText="1"/>
    </xf>
    <xf numFmtId="2" fontId="22" fillId="4" borderId="2" xfId="0" applyNumberFormat="1" applyFont="1" applyFill="1" applyBorder="1" applyAlignment="1">
      <alignment horizontal="center" vertical="center" wrapText="1"/>
    </xf>
    <xf numFmtId="2" fontId="22" fillId="0" borderId="91" xfId="0" applyNumberFormat="1" applyFont="1" applyBorder="1" applyAlignment="1" applyProtection="1">
      <alignment horizontal="center" vertical="center" wrapText="1"/>
      <protection locked="0"/>
    </xf>
    <xf numFmtId="2" fontId="22" fillId="0" borderId="92" xfId="0" applyNumberFormat="1" applyFont="1" applyBorder="1" applyAlignment="1" applyProtection="1">
      <alignment horizontal="center" vertical="center" wrapText="1"/>
      <protection locked="0"/>
    </xf>
    <xf numFmtId="2" fontId="22" fillId="0" borderId="5" xfId="0" applyNumberFormat="1" applyFont="1" applyBorder="1" applyAlignment="1" applyProtection="1">
      <alignment horizontal="center" vertical="center" wrapText="1"/>
      <protection locked="0"/>
    </xf>
    <xf numFmtId="2" fontId="22" fillId="4" borderId="53" xfId="0" applyNumberFormat="1" applyFont="1" applyFill="1" applyBorder="1" applyAlignment="1">
      <alignment horizontal="center" vertical="center" wrapText="1"/>
    </xf>
    <xf numFmtId="2" fontId="22" fillId="3" borderId="93" xfId="0" applyNumberFormat="1" applyFont="1" applyFill="1" applyBorder="1" applyAlignment="1" applyProtection="1">
      <alignment horizontal="center" vertical="center" wrapText="1"/>
      <protection locked="0"/>
    </xf>
    <xf numFmtId="2" fontId="22" fillId="3" borderId="25" xfId="0" applyNumberFormat="1" applyFont="1" applyFill="1" applyBorder="1" applyAlignment="1" applyProtection="1">
      <alignment horizontal="center" vertical="center" wrapText="1"/>
      <protection locked="0"/>
    </xf>
    <xf numFmtId="2" fontId="22" fillId="0" borderId="47" xfId="0" applyNumberFormat="1" applyFont="1" applyBorder="1" applyAlignment="1" applyProtection="1">
      <alignment horizontal="center" vertical="center" wrapText="1"/>
      <protection locked="0"/>
    </xf>
    <xf numFmtId="0" fontId="22" fillId="4" borderId="94" xfId="0" applyFont="1" applyFill="1" applyBorder="1" applyAlignment="1">
      <alignment horizontal="center" vertical="center"/>
    </xf>
    <xf numFmtId="2" fontId="22" fillId="4" borderId="95" xfId="0" applyNumberFormat="1" applyFont="1" applyFill="1" applyBorder="1" applyAlignment="1">
      <alignment horizontal="center" vertical="center" wrapText="1"/>
    </xf>
    <xf numFmtId="2" fontId="22" fillId="4" borderId="3" xfId="0" applyNumberFormat="1" applyFont="1" applyFill="1" applyBorder="1" applyAlignment="1">
      <alignment horizontal="center" vertical="center" wrapText="1"/>
    </xf>
    <xf numFmtId="2" fontId="22" fillId="0" borderId="96" xfId="0" applyNumberFormat="1" applyFont="1" applyBorder="1" applyAlignment="1" applyProtection="1">
      <alignment horizontal="center" vertical="center" wrapText="1"/>
      <protection locked="0"/>
    </xf>
    <xf numFmtId="2" fontId="22" fillId="0" borderId="97" xfId="0" applyNumberFormat="1" applyFont="1" applyBorder="1" applyAlignment="1" applyProtection="1">
      <alignment horizontal="center" vertical="center" wrapText="1"/>
      <protection locked="0"/>
    </xf>
    <xf numFmtId="2" fontId="22" fillId="0" borderId="55" xfId="0" applyNumberFormat="1" applyFont="1" applyBorder="1" applyAlignment="1" applyProtection="1">
      <alignment horizontal="center" vertical="center" wrapText="1"/>
      <protection locked="0"/>
    </xf>
    <xf numFmtId="2" fontId="22" fillId="3" borderId="98" xfId="0" applyNumberFormat="1" applyFont="1" applyFill="1" applyBorder="1" applyAlignment="1" applyProtection="1">
      <alignment horizontal="center" vertical="center" wrapText="1"/>
      <protection locked="0"/>
    </xf>
    <xf numFmtId="2" fontId="22" fillId="3" borderId="99" xfId="0" applyNumberFormat="1" applyFont="1" applyFill="1" applyBorder="1" applyAlignment="1" applyProtection="1">
      <alignment horizontal="center" vertical="center" wrapText="1"/>
      <protection locked="0"/>
    </xf>
    <xf numFmtId="2" fontId="22" fillId="0" borderId="100" xfId="0" applyNumberFormat="1" applyFont="1" applyBorder="1" applyAlignment="1" applyProtection="1">
      <alignment horizontal="center" vertical="center" wrapText="1"/>
      <protection locked="0"/>
    </xf>
    <xf numFmtId="0" fontId="22" fillId="4" borderId="48" xfId="0" applyFont="1" applyFill="1" applyBorder="1" applyAlignment="1">
      <alignment horizontal="center" vertical="center"/>
    </xf>
    <xf numFmtId="0" fontId="22" fillId="4" borderId="48" xfId="0" applyFont="1" applyFill="1" applyBorder="1" applyAlignment="1">
      <alignment horizontal="left" vertical="center" wrapText="1"/>
    </xf>
    <xf numFmtId="0" fontId="22" fillId="4" borderId="24" xfId="0" applyFont="1" applyFill="1" applyBorder="1" applyAlignment="1">
      <alignment horizontal="center" vertical="center"/>
    </xf>
    <xf numFmtId="0" fontId="22" fillId="4" borderId="24" xfId="0" applyFont="1" applyFill="1" applyBorder="1" applyAlignment="1">
      <alignment horizontal="left" vertical="center" wrapText="1"/>
    </xf>
    <xf numFmtId="2" fontId="22" fillId="0" borderId="93" xfId="0" applyNumberFormat="1" applyFont="1" applyBorder="1" applyAlignment="1" applyProtection="1">
      <alignment horizontal="center" vertical="center" wrapText="1"/>
      <protection locked="0"/>
    </xf>
    <xf numFmtId="2" fontId="22" fillId="0" borderId="25" xfId="0" applyNumberFormat="1" applyFont="1" applyBorder="1" applyAlignment="1" applyProtection="1">
      <alignment horizontal="center" vertical="center" wrapText="1"/>
      <protection locked="0"/>
    </xf>
    <xf numFmtId="0" fontId="22" fillId="4" borderId="26" xfId="0" applyFont="1" applyFill="1" applyBorder="1" applyAlignment="1">
      <alignment horizontal="center" vertical="center"/>
    </xf>
    <xf numFmtId="0" fontId="22" fillId="4" borderId="26" xfId="0" applyFont="1" applyFill="1" applyBorder="1" applyAlignment="1">
      <alignment horizontal="left" vertical="center" wrapText="1"/>
    </xf>
    <xf numFmtId="2" fontId="22" fillId="0" borderId="98" xfId="0" applyNumberFormat="1" applyFont="1" applyBorder="1" applyAlignment="1" applyProtection="1">
      <alignment horizontal="center" vertical="center" wrapText="1"/>
      <protection locked="0"/>
    </xf>
    <xf numFmtId="2" fontId="22" fillId="0" borderId="99" xfId="0" applyNumberFormat="1" applyFont="1" applyBorder="1" applyAlignment="1" applyProtection="1">
      <alignment horizontal="center" vertical="center" wrapText="1"/>
      <protection locked="0"/>
    </xf>
    <xf numFmtId="2" fontId="22" fillId="4" borderId="57" xfId="0" applyNumberFormat="1" applyFont="1" applyFill="1" applyBorder="1" applyAlignment="1">
      <alignment horizontal="center" vertical="center" wrapText="1"/>
    </xf>
    <xf numFmtId="0" fontId="22" fillId="4" borderId="36" xfId="0" applyFont="1" applyFill="1" applyBorder="1" applyAlignment="1">
      <alignment horizontal="center" vertical="center"/>
    </xf>
    <xf numFmtId="0" fontId="22" fillId="4" borderId="36" xfId="0" applyFont="1" applyFill="1" applyBorder="1" applyAlignment="1">
      <alignment horizontal="left" vertical="center" wrapText="1"/>
    </xf>
    <xf numFmtId="2" fontId="22" fillId="4" borderId="101" xfId="0" applyNumberFormat="1" applyFont="1" applyFill="1" applyBorder="1" applyAlignment="1">
      <alignment horizontal="center" vertical="center" wrapText="1"/>
    </xf>
    <xf numFmtId="2" fontId="22" fillId="4" borderId="1" xfId="0" applyNumberFormat="1" applyFont="1" applyFill="1" applyBorder="1" applyAlignment="1">
      <alignment horizontal="center" vertical="center" wrapText="1"/>
    </xf>
    <xf numFmtId="2" fontId="22" fillId="0" borderId="102" xfId="0" applyNumberFormat="1" applyFont="1" applyBorder="1" applyAlignment="1" applyProtection="1">
      <alignment horizontal="center" vertical="center" wrapText="1"/>
      <protection locked="0"/>
    </xf>
    <xf numFmtId="2" fontId="22" fillId="0" borderId="103" xfId="0" applyNumberFormat="1" applyFont="1" applyBorder="1" applyAlignment="1" applyProtection="1">
      <alignment horizontal="center" vertical="center" wrapText="1"/>
      <protection locked="0"/>
    </xf>
    <xf numFmtId="2" fontId="22" fillId="0" borderId="1" xfId="0" applyNumberFormat="1" applyFont="1" applyBorder="1" applyAlignment="1" applyProtection="1">
      <alignment horizontal="center" vertical="center" wrapText="1"/>
      <protection locked="0"/>
    </xf>
    <xf numFmtId="2" fontId="22" fillId="0" borderId="104" xfId="0" applyNumberFormat="1" applyFont="1" applyBorder="1" applyAlignment="1" applyProtection="1">
      <alignment horizontal="center" vertical="center" wrapText="1"/>
      <protection locked="0"/>
    </xf>
    <xf numFmtId="2" fontId="22" fillId="0" borderId="9" xfId="0" applyNumberFormat="1" applyFont="1" applyBorder="1" applyAlignment="1" applyProtection="1">
      <alignment horizontal="center" vertical="center" wrapText="1"/>
      <protection locked="0"/>
    </xf>
    <xf numFmtId="2" fontId="22" fillId="0" borderId="37" xfId="0" applyNumberFormat="1" applyFont="1" applyBorder="1" applyAlignment="1" applyProtection="1">
      <alignment horizontal="center" vertical="center" wrapText="1"/>
      <protection locked="0"/>
    </xf>
    <xf numFmtId="4" fontId="22" fillId="4" borderId="24" xfId="0" applyNumberFormat="1" applyFont="1" applyFill="1" applyBorder="1" applyAlignment="1">
      <alignment horizontal="left" wrapText="1"/>
    </xf>
    <xf numFmtId="2" fontId="22" fillId="0" borderId="105" xfId="0" applyNumberFormat="1" applyFont="1" applyBorder="1" applyAlignment="1" applyProtection="1">
      <alignment horizontal="center" vertical="center" wrapText="1"/>
      <protection locked="0"/>
    </xf>
    <xf numFmtId="2" fontId="22" fillId="0" borderId="106" xfId="0" applyNumberFormat="1" applyFont="1" applyBorder="1" applyAlignment="1" applyProtection="1">
      <alignment horizontal="center" vertical="center" wrapText="1"/>
      <protection locked="0"/>
    </xf>
    <xf numFmtId="2" fontId="22" fillId="0" borderId="2" xfId="0" applyNumberFormat="1" applyFont="1" applyBorder="1" applyAlignment="1" applyProtection="1">
      <alignment horizontal="center" vertical="center" wrapText="1"/>
      <protection locked="0"/>
    </xf>
    <xf numFmtId="2" fontId="22" fillId="3" borderId="107" xfId="0" applyNumberFormat="1" applyFont="1" applyFill="1" applyBorder="1" applyAlignment="1" applyProtection="1">
      <alignment horizontal="center" vertical="center" wrapText="1"/>
      <protection locked="0"/>
    </xf>
    <xf numFmtId="2" fontId="22" fillId="3" borderId="18" xfId="0" applyNumberFormat="1" applyFont="1" applyFill="1" applyBorder="1" applyAlignment="1" applyProtection="1">
      <alignment horizontal="center" vertical="center" wrapText="1"/>
      <protection locked="0"/>
    </xf>
    <xf numFmtId="2" fontId="22" fillId="0" borderId="53" xfId="0" applyNumberFormat="1" applyFont="1" applyBorder="1" applyAlignment="1" applyProtection="1">
      <alignment horizontal="center" vertical="center" wrapText="1"/>
      <protection locked="0"/>
    </xf>
    <xf numFmtId="2" fontId="22" fillId="3" borderId="104" xfId="0" applyNumberFormat="1" applyFont="1" applyFill="1" applyBorder="1" applyAlignment="1" applyProtection="1">
      <alignment horizontal="center" vertical="center" wrapText="1"/>
      <protection locked="0"/>
    </xf>
    <xf numFmtId="2" fontId="22" fillId="3" borderId="9" xfId="0" applyNumberFormat="1" applyFont="1" applyFill="1" applyBorder="1" applyAlignment="1" applyProtection="1">
      <alignment horizontal="center" vertical="center" wrapText="1"/>
      <protection locked="0"/>
    </xf>
    <xf numFmtId="0" fontId="22" fillId="4" borderId="60" xfId="0" applyFont="1" applyFill="1" applyBorder="1" applyAlignment="1">
      <alignment horizontal="center" vertical="center"/>
    </xf>
    <xf numFmtId="0" fontId="22" fillId="4" borderId="60" xfId="0" applyFont="1" applyFill="1" applyBorder="1" applyAlignment="1">
      <alignment horizontal="left" vertical="center" wrapText="1"/>
    </xf>
    <xf numFmtId="2" fontId="22" fillId="4" borderId="108" xfId="0" applyNumberFormat="1" applyFont="1" applyFill="1" applyBorder="1" applyAlignment="1">
      <alignment horizontal="center" vertical="center" wrapText="1"/>
    </xf>
    <xf numFmtId="2" fontId="22" fillId="4" borderId="59" xfId="0" applyNumberFormat="1" applyFont="1" applyFill="1" applyBorder="1" applyAlignment="1">
      <alignment horizontal="center" vertical="center" wrapText="1"/>
    </xf>
    <xf numFmtId="2" fontId="22" fillId="0" borderId="109" xfId="0" applyNumberFormat="1" applyFont="1" applyBorder="1" applyAlignment="1" applyProtection="1">
      <alignment horizontal="center" vertical="center" wrapText="1"/>
      <protection locked="0"/>
    </xf>
    <xf numFmtId="2" fontId="22" fillId="0" borderId="110" xfId="0" applyNumberFormat="1" applyFont="1" applyBorder="1" applyAlignment="1" applyProtection="1">
      <alignment horizontal="center" vertical="center" wrapText="1"/>
      <protection locked="0"/>
    </xf>
    <xf numFmtId="2" fontId="22" fillId="0" borderId="59" xfId="0" applyNumberFormat="1" applyFont="1" applyBorder="1" applyAlignment="1" applyProtection="1">
      <alignment horizontal="center" vertical="center" wrapText="1"/>
      <protection locked="0"/>
    </xf>
    <xf numFmtId="2" fontId="22" fillId="3" borderId="111" xfId="0" applyNumberFormat="1" applyFont="1" applyFill="1" applyBorder="1" applyAlignment="1" applyProtection="1">
      <alignment horizontal="center" vertical="center" wrapText="1"/>
      <protection locked="0"/>
    </xf>
    <xf numFmtId="2" fontId="22" fillId="3" borderId="38" xfId="0" applyNumberFormat="1" applyFont="1" applyFill="1" applyBorder="1" applyAlignment="1" applyProtection="1">
      <alignment horizontal="center" vertical="center" wrapText="1"/>
      <protection locked="0"/>
    </xf>
    <xf numFmtId="2" fontId="22" fillId="0" borderId="63" xfId="0" applyNumberFormat="1" applyFont="1" applyBorder="1" applyAlignment="1" applyProtection="1">
      <alignment horizontal="center" vertical="center" wrapText="1"/>
      <protection locked="0"/>
    </xf>
    <xf numFmtId="4" fontId="17" fillId="4" borderId="112" xfId="0" applyNumberFormat="1" applyFont="1" applyFill="1" applyBorder="1" applyAlignment="1">
      <alignment horizontal="center" vertical="center"/>
    </xf>
    <xf numFmtId="4" fontId="17" fillId="4" borderId="113" xfId="0" applyNumberFormat="1" applyFont="1" applyFill="1" applyBorder="1" applyAlignment="1">
      <alignment horizontal="center" vertical="center"/>
    </xf>
    <xf numFmtId="4" fontId="17" fillId="4" borderId="113" xfId="0" applyNumberFormat="1" applyFont="1" applyFill="1" applyBorder="1" applyAlignment="1">
      <alignment horizontal="left" vertical="center" wrapText="1"/>
    </xf>
    <xf numFmtId="165" fontId="17" fillId="4" borderId="114" xfId="0" applyNumberFormat="1" applyFont="1" applyFill="1" applyBorder="1" applyAlignment="1">
      <alignment horizontal="center" vertical="center"/>
    </xf>
    <xf numFmtId="4" fontId="17" fillId="4" borderId="115" xfId="0" applyNumberFormat="1" applyFont="1" applyFill="1" applyBorder="1" applyAlignment="1">
      <alignment horizontal="center" vertical="center"/>
    </xf>
    <xf numFmtId="4" fontId="17" fillId="4" borderId="116" xfId="0" applyNumberFormat="1" applyFont="1" applyFill="1" applyBorder="1" applyAlignment="1">
      <alignment horizontal="center" vertical="center"/>
    </xf>
    <xf numFmtId="4" fontId="17" fillId="4" borderId="117" xfId="0" applyNumberFormat="1" applyFont="1" applyFill="1" applyBorder="1" applyAlignment="1">
      <alignment horizontal="center" vertical="center"/>
    </xf>
    <xf numFmtId="4" fontId="17" fillId="4" borderId="118" xfId="0" applyNumberFormat="1" applyFont="1" applyFill="1" applyBorder="1" applyAlignment="1">
      <alignment horizontal="center" vertical="center"/>
    </xf>
    <xf numFmtId="4" fontId="17" fillId="4" borderId="119" xfId="0" applyNumberFormat="1" applyFont="1" applyFill="1" applyBorder="1" applyAlignment="1">
      <alignment horizontal="center" vertical="center"/>
    </xf>
    <xf numFmtId="4" fontId="17" fillId="4" borderId="120" xfId="0" applyNumberFormat="1" applyFont="1" applyFill="1" applyBorder="1" applyAlignment="1">
      <alignment horizontal="center" vertical="center"/>
    </xf>
    <xf numFmtId="165" fontId="27" fillId="0" borderId="0" xfId="0" applyNumberFormat="1" applyFont="1"/>
    <xf numFmtId="2" fontId="30" fillId="0" borderId="0" xfId="0" applyNumberFormat="1" applyFont="1"/>
    <xf numFmtId="165" fontId="22" fillId="0" borderId="24" xfId="0" applyNumberFormat="1" applyFont="1" applyBorder="1" applyAlignment="1" applyProtection="1">
      <alignment horizontal="center" vertical="center"/>
      <protection locked="0"/>
    </xf>
    <xf numFmtId="4" fontId="22" fillId="4" borderId="16" xfId="0" applyNumberFormat="1" applyFont="1" applyFill="1" applyBorder="1" applyAlignment="1">
      <alignment horizontal="center" vertical="center"/>
    </xf>
    <xf numFmtId="4" fontId="22" fillId="4" borderId="17" xfId="0" applyNumberFormat="1" applyFont="1" applyFill="1" applyBorder="1" applyAlignment="1">
      <alignment horizontal="center" vertical="center"/>
    </xf>
    <xf numFmtId="4" fontId="22" fillId="4" borderId="18" xfId="0" applyNumberFormat="1" applyFont="1" applyFill="1" applyBorder="1" applyAlignment="1">
      <alignment horizontal="center" vertical="center"/>
    </xf>
    <xf numFmtId="4" fontId="22" fillId="4" borderId="52" xfId="0" applyNumberFormat="1" applyFont="1" applyFill="1" applyBorder="1" applyAlignment="1">
      <alignment horizontal="center" vertical="center"/>
    </xf>
    <xf numFmtId="4" fontId="22" fillId="4" borderId="54" xfId="0" applyNumberFormat="1" applyFont="1" applyFill="1" applyBorder="1" applyAlignment="1">
      <alignment horizontal="center" vertical="center"/>
    </xf>
    <xf numFmtId="4" fontId="22" fillId="4" borderId="53" xfId="0" applyNumberFormat="1" applyFont="1" applyFill="1" applyBorder="1" applyAlignment="1">
      <alignment horizontal="center" vertical="center"/>
    </xf>
    <xf numFmtId="0" fontId="35" fillId="0" borderId="0" xfId="0" applyFont="1"/>
    <xf numFmtId="4" fontId="17" fillId="4" borderId="22" xfId="0" applyNumberFormat="1" applyFont="1" applyFill="1" applyBorder="1" applyAlignment="1">
      <alignment horizontal="center" vertical="center" wrapText="1"/>
    </xf>
    <xf numFmtId="4" fontId="22" fillId="4" borderId="52" xfId="0" applyNumberFormat="1" applyFont="1" applyFill="1" applyBorder="1" applyAlignment="1">
      <alignment horizontal="center" vertical="center" wrapText="1"/>
    </xf>
    <xf numFmtId="4" fontId="26" fillId="4" borderId="121" xfId="0" applyNumberFormat="1" applyFont="1" applyFill="1" applyBorder="1" applyAlignment="1">
      <alignment horizontal="center" vertical="center"/>
    </xf>
    <xf numFmtId="4" fontId="26" fillId="4" borderId="122" xfId="0" applyNumberFormat="1" applyFont="1" applyFill="1" applyBorder="1" applyAlignment="1">
      <alignment horizontal="right" vertical="center" wrapText="1"/>
    </xf>
    <xf numFmtId="4" fontId="22" fillId="4" borderId="122" xfId="0" applyNumberFormat="1" applyFont="1" applyFill="1" applyBorder="1" applyAlignment="1">
      <alignment horizontal="center" vertical="center" wrapText="1"/>
    </xf>
    <xf numFmtId="4" fontId="22" fillId="4" borderId="123" xfId="0" applyNumberFormat="1" applyFont="1" applyFill="1" applyBorder="1" applyAlignment="1">
      <alignment horizontal="center" vertical="center" wrapText="1"/>
    </xf>
    <xf numFmtId="165" fontId="17" fillId="4" borderId="23" xfId="0" applyNumberFormat="1" applyFont="1" applyFill="1" applyBorder="1" applyAlignment="1">
      <alignment horizontal="center" vertical="center" wrapText="1"/>
    </xf>
    <xf numFmtId="4" fontId="17" fillId="4" borderId="46"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165" fontId="17" fillId="0" borderId="48" xfId="0" applyNumberFormat="1" applyFont="1" applyBorder="1" applyAlignment="1" applyProtection="1">
      <alignment horizontal="center" vertical="center" wrapText="1"/>
      <protection locked="0"/>
    </xf>
    <xf numFmtId="166" fontId="17" fillId="4" borderId="50" xfId="0" applyNumberFormat="1" applyFont="1" applyFill="1" applyBorder="1" applyAlignment="1">
      <alignment horizontal="center" vertical="center" wrapText="1"/>
    </xf>
    <xf numFmtId="166" fontId="17" fillId="4" borderId="15" xfId="0" applyNumberFormat="1" applyFont="1" applyFill="1" applyBorder="1" applyAlignment="1">
      <alignment horizontal="center" vertical="center" wrapText="1"/>
    </xf>
    <xf numFmtId="4" fontId="22" fillId="4" borderId="56" xfId="0" applyNumberFormat="1" applyFont="1" applyFill="1" applyBorder="1" applyAlignment="1">
      <alignment horizontal="center" vertical="center" wrapText="1"/>
    </xf>
    <xf numFmtId="4" fontId="26" fillId="4" borderId="9" xfId="0" applyNumberFormat="1" applyFont="1" applyFill="1" applyBorder="1" applyAlignment="1" applyProtection="1">
      <alignment horizontal="center" vertical="center" wrapText="1"/>
      <protection hidden="1"/>
    </xf>
    <xf numFmtId="4" fontId="26" fillId="4" borderId="27" xfId="0" applyNumberFormat="1" applyFont="1" applyFill="1" applyBorder="1" applyAlignment="1">
      <alignment horizontal="right" vertical="center" wrapText="1"/>
    </xf>
    <xf numFmtId="4" fontId="17" fillId="4" borderId="27" xfId="0" applyNumberFormat="1" applyFont="1" applyFill="1" applyBorder="1" applyAlignment="1">
      <alignment horizontal="center" vertical="center" wrapText="1"/>
    </xf>
    <xf numFmtId="4" fontId="17" fillId="4" borderId="6" xfId="0" applyNumberFormat="1" applyFont="1" applyFill="1" applyBorder="1" applyAlignment="1">
      <alignment horizontal="center" vertical="center" wrapText="1"/>
    </xf>
    <xf numFmtId="4" fontId="17" fillId="4" borderId="35"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29" xfId="0" applyNumberFormat="1" applyFont="1" applyFill="1" applyBorder="1" applyAlignment="1">
      <alignment horizontal="center" vertical="center" wrapText="1"/>
    </xf>
    <xf numFmtId="4" fontId="17" fillId="4" borderId="122" xfId="0" applyNumberFormat="1" applyFont="1" applyFill="1" applyBorder="1" applyAlignment="1">
      <alignment horizontal="center" vertical="center" wrapText="1"/>
    </xf>
    <xf numFmtId="4" fontId="17" fillId="4" borderId="123" xfId="0" applyNumberFormat="1" applyFont="1" applyFill="1" applyBorder="1" applyAlignment="1">
      <alignment horizontal="center" vertical="center" wrapText="1"/>
    </xf>
    <xf numFmtId="4" fontId="17" fillId="4" borderId="80" xfId="0" applyNumberFormat="1" applyFont="1" applyFill="1" applyBorder="1" applyAlignment="1">
      <alignment horizontal="center" vertical="center" wrapText="1"/>
    </xf>
    <xf numFmtId="0" fontId="36" fillId="0" borderId="0" xfId="0" applyFont="1" applyAlignment="1">
      <alignment wrapText="1"/>
    </xf>
    <xf numFmtId="0" fontId="36" fillId="0" borderId="0" xfId="0" applyFont="1"/>
    <xf numFmtId="0" fontId="12" fillId="4" borderId="17" xfId="0" applyFont="1" applyFill="1" applyBorder="1"/>
    <xf numFmtId="4" fontId="12" fillId="4" borderId="17" xfId="0" applyNumberFormat="1" applyFont="1" applyFill="1" applyBorder="1"/>
    <xf numFmtId="0" fontId="12" fillId="0" borderId="0" xfId="2"/>
    <xf numFmtId="4" fontId="12" fillId="0" borderId="0" xfId="2" applyNumberFormat="1"/>
    <xf numFmtId="0" fontId="18" fillId="0" borderId="0" xfId="0" applyFont="1" applyAlignment="1">
      <alignment horizontal="center" vertical="center" wrapText="1"/>
    </xf>
    <xf numFmtId="0" fontId="15" fillId="0" borderId="0" xfId="2" applyFont="1" applyAlignment="1">
      <alignment wrapText="1"/>
    </xf>
    <xf numFmtId="0" fontId="16" fillId="2" borderId="10" xfId="2" applyFont="1" applyFill="1" applyBorder="1" applyAlignment="1">
      <alignment horizontal="center" vertical="center"/>
    </xf>
    <xf numFmtId="0" fontId="16" fillId="2" borderId="11" xfId="2" applyFont="1" applyFill="1" applyBorder="1" applyAlignment="1">
      <alignment horizontal="center" vertical="center"/>
    </xf>
    <xf numFmtId="4" fontId="17" fillId="2" borderId="11" xfId="2" applyNumberFormat="1" applyFont="1" applyFill="1" applyBorder="1" applyAlignment="1" applyProtection="1">
      <alignment horizontal="center" vertical="center"/>
      <protection locked="0"/>
    </xf>
    <xf numFmtId="0" fontId="17" fillId="2" borderId="12" xfId="2" applyFont="1" applyFill="1" applyBorder="1" applyAlignment="1">
      <alignment horizontal="center" vertical="center"/>
    </xf>
    <xf numFmtId="0" fontId="16" fillId="2" borderId="41" xfId="2" applyFont="1" applyFill="1" applyBorder="1" applyAlignment="1">
      <alignment horizontal="center" vertical="center" wrapText="1"/>
    </xf>
    <xf numFmtId="0" fontId="16" fillId="2" borderId="42" xfId="2" applyFont="1" applyFill="1" applyBorder="1" applyAlignment="1">
      <alignment horizontal="center" vertical="center" wrapText="1"/>
    </xf>
    <xf numFmtId="4" fontId="16" fillId="0" borderId="42" xfId="2" applyNumberFormat="1" applyFont="1" applyBorder="1" applyAlignment="1">
      <alignment horizontal="center" vertical="center"/>
    </xf>
    <xf numFmtId="0" fontId="18" fillId="2" borderId="43" xfId="2" applyFont="1" applyFill="1" applyBorder="1" applyAlignment="1">
      <alignment horizontal="center" vertical="center"/>
    </xf>
    <xf numFmtId="4" fontId="16" fillId="2" borderId="42" xfId="2" applyNumberFormat="1" applyFont="1" applyFill="1" applyBorder="1" applyAlignment="1">
      <alignment horizontal="center" vertical="center"/>
    </xf>
    <xf numFmtId="0" fontId="18" fillId="2" borderId="33" xfId="2" applyFont="1" applyFill="1" applyBorder="1" applyAlignment="1">
      <alignment horizontal="center" vertical="center" wrapText="1"/>
    </xf>
    <xf numFmtId="0" fontId="18" fillId="2" borderId="34" xfId="2" applyFont="1" applyFill="1" applyBorder="1" applyAlignment="1">
      <alignment vertical="center" wrapText="1"/>
    </xf>
    <xf numFmtId="4" fontId="18" fillId="2" borderId="34" xfId="2" applyNumberFormat="1" applyFont="1" applyFill="1" applyBorder="1" applyAlignment="1">
      <alignment horizontal="center" vertical="center"/>
    </xf>
    <xf numFmtId="0" fontId="16" fillId="2" borderId="14" xfId="2" applyFont="1" applyFill="1" applyBorder="1" applyAlignment="1">
      <alignment horizontal="left" vertical="center" wrapText="1"/>
    </xf>
    <xf numFmtId="0" fontId="18" fillId="2" borderId="17" xfId="2" applyFont="1" applyFill="1" applyBorder="1" applyAlignment="1">
      <alignment horizontal="left" vertical="center" wrapText="1"/>
    </xf>
    <xf numFmtId="4" fontId="18" fillId="0" borderId="17" xfId="2" applyNumberFormat="1" applyFont="1" applyBorder="1" applyAlignment="1">
      <alignment horizontal="center" vertical="center"/>
    </xf>
    <xf numFmtId="4" fontId="27" fillId="0" borderId="0" xfId="0" applyNumberFormat="1" applyFont="1" applyAlignment="1">
      <alignment wrapText="1"/>
    </xf>
    <xf numFmtId="0" fontId="27" fillId="0" borderId="0" xfId="0" applyFont="1" applyAlignment="1">
      <alignment wrapText="1"/>
    </xf>
    <xf numFmtId="0" fontId="18" fillId="2" borderId="20" xfId="2" applyFont="1" applyFill="1" applyBorder="1" applyAlignment="1">
      <alignment horizontal="left" vertical="center" wrapText="1"/>
    </xf>
    <xf numFmtId="4" fontId="18" fillId="0" borderId="20" xfId="2" applyNumberFormat="1" applyFont="1" applyBorder="1" applyAlignment="1">
      <alignment horizontal="center" vertical="center"/>
    </xf>
    <xf numFmtId="167" fontId="27" fillId="0" borderId="0" xfId="0" applyNumberFormat="1" applyFont="1"/>
    <xf numFmtId="0" fontId="16" fillId="2" borderId="35" xfId="2" applyFont="1" applyFill="1" applyBorder="1" applyAlignment="1">
      <alignment horizontal="center" vertical="center" wrapText="1"/>
    </xf>
    <xf numFmtId="0" fontId="16" fillId="2" borderId="28" xfId="2" applyFont="1" applyFill="1" applyBorder="1" applyAlignment="1">
      <alignment horizontal="left" vertical="center" wrapText="1"/>
    </xf>
    <xf numFmtId="4" fontId="16" fillId="2" borderId="28" xfId="2" applyNumberFormat="1" applyFont="1" applyFill="1" applyBorder="1" applyAlignment="1">
      <alignment horizontal="center" vertical="center"/>
    </xf>
    <xf numFmtId="0" fontId="16" fillId="2" borderId="17" xfId="2" applyFont="1" applyFill="1" applyBorder="1" applyAlignment="1">
      <alignment horizontal="center" vertical="center" wrapText="1"/>
    </xf>
    <xf numFmtId="4" fontId="16" fillId="2" borderId="17" xfId="2" applyNumberFormat="1" applyFont="1" applyFill="1" applyBorder="1" applyAlignment="1">
      <alignment horizontal="center" vertical="center"/>
    </xf>
    <xf numFmtId="0" fontId="18" fillId="4" borderId="16" xfId="3" applyFont="1" applyFill="1" applyBorder="1" applyAlignment="1">
      <alignment horizontal="center" vertical="center" wrapText="1"/>
    </xf>
    <xf numFmtId="0" fontId="18" fillId="4" borderId="17" xfId="3" applyFont="1" applyFill="1" applyBorder="1" applyAlignment="1">
      <alignment horizontal="left" vertical="center" wrapText="1"/>
    </xf>
    <xf numFmtId="0" fontId="18" fillId="4" borderId="17" xfId="3" applyFont="1" applyFill="1" applyBorder="1" applyAlignment="1">
      <alignment vertical="center" wrapText="1"/>
    </xf>
    <xf numFmtId="0" fontId="18" fillId="4" borderId="19" xfId="3" applyFont="1" applyFill="1" applyBorder="1" applyAlignment="1">
      <alignment horizontal="center" vertical="center" wrapText="1"/>
    </xf>
    <xf numFmtId="0" fontId="18" fillId="4" borderId="20" xfId="3" applyFont="1" applyFill="1" applyBorder="1" applyAlignment="1">
      <alignment vertical="center" wrapText="1"/>
    </xf>
    <xf numFmtId="0" fontId="27" fillId="0" borderId="0" xfId="0" applyFont="1" applyAlignment="1">
      <alignment vertical="center" wrapText="1"/>
    </xf>
    <xf numFmtId="0" fontId="27" fillId="0" borderId="0" xfId="0" applyFont="1" applyAlignment="1">
      <alignment horizontal="center" vertical="center" wrapText="1"/>
    </xf>
    <xf numFmtId="165" fontId="16" fillId="2" borderId="28" xfId="2" applyNumberFormat="1" applyFont="1" applyFill="1" applyBorder="1" applyAlignment="1">
      <alignment horizontal="center" vertical="center"/>
    </xf>
    <xf numFmtId="0" fontId="18" fillId="4" borderId="35" xfId="3" applyFont="1" applyFill="1" applyBorder="1" applyAlignment="1">
      <alignment horizontal="center" vertical="center" wrapText="1"/>
    </xf>
    <xf numFmtId="0" fontId="18" fillId="4" borderId="28" xfId="3" applyFont="1" applyFill="1" applyBorder="1" applyAlignment="1">
      <alignment vertical="center" wrapText="1"/>
    </xf>
    <xf numFmtId="0" fontId="38" fillId="0" borderId="0" xfId="0" applyFont="1"/>
    <xf numFmtId="0" fontId="13" fillId="0" borderId="0" xfId="0" applyFont="1"/>
    <xf numFmtId="0" fontId="15" fillId="0" borderId="0" xfId="0" applyFont="1" applyAlignment="1" applyProtection="1">
      <alignment vertical="center"/>
      <protection hidden="1"/>
    </xf>
    <xf numFmtId="0" fontId="17" fillId="4" borderId="1" xfId="0" applyFont="1" applyFill="1" applyBorder="1" applyAlignment="1">
      <alignment horizontal="center" vertical="center"/>
    </xf>
    <xf numFmtId="0" fontId="17" fillId="4" borderId="36" xfId="0" applyFont="1" applyFill="1" applyBorder="1" applyAlignment="1">
      <alignment horizontal="center" vertical="center" wrapText="1"/>
    </xf>
    <xf numFmtId="4" fontId="26" fillId="4" borderId="124" xfId="0" applyNumberFormat="1" applyFont="1" applyFill="1" applyBorder="1" applyAlignment="1">
      <alignment horizontal="center" vertical="center" wrapText="1"/>
    </xf>
    <xf numFmtId="0" fontId="17" fillId="4" borderId="39" xfId="0" applyFont="1" applyFill="1" applyBorder="1" applyAlignment="1">
      <alignment horizontal="center" vertical="center"/>
    </xf>
    <xf numFmtId="4" fontId="17" fillId="4" borderId="39" xfId="0" applyNumberFormat="1" applyFont="1" applyFill="1" applyBorder="1" applyAlignment="1">
      <alignment horizontal="center" vertical="center" wrapText="1"/>
    </xf>
    <xf numFmtId="4" fontId="17" fillId="4" borderId="41" xfId="0" applyNumberFormat="1" applyFont="1" applyFill="1" applyBorder="1" applyAlignment="1">
      <alignment horizontal="center" vertical="center" wrapText="1"/>
    </xf>
    <xf numFmtId="4" fontId="17" fillId="4" borderId="42" xfId="0" applyNumberFormat="1" applyFont="1" applyFill="1" applyBorder="1" applyAlignment="1">
      <alignment horizontal="center" vertical="center" wrapText="1"/>
    </xf>
    <xf numFmtId="4" fontId="17" fillId="4" borderId="112" xfId="0" applyNumberFormat="1" applyFont="1" applyFill="1" applyBorder="1" applyAlignment="1">
      <alignment horizontal="center" vertical="center" wrapText="1"/>
    </xf>
    <xf numFmtId="4" fontId="17" fillId="4" borderId="44" xfId="0" applyNumberFormat="1" applyFont="1" applyFill="1" applyBorder="1" applyAlignment="1">
      <alignment horizontal="center" vertical="center" wrapText="1"/>
    </xf>
    <xf numFmtId="4" fontId="17" fillId="4" borderId="43" xfId="0" applyNumberFormat="1" applyFont="1" applyFill="1" applyBorder="1" applyAlignment="1">
      <alignment horizontal="center" vertical="center" wrapText="1"/>
    </xf>
    <xf numFmtId="0" fontId="17" fillId="4" borderId="5" xfId="0" applyFont="1" applyFill="1" applyBorder="1" applyAlignment="1">
      <alignment horizontal="center" vertical="center"/>
    </xf>
    <xf numFmtId="0" fontId="17" fillId="4" borderId="34" xfId="0" applyFont="1" applyFill="1" applyBorder="1" applyAlignment="1">
      <alignment horizontal="center" vertical="center" wrapText="1"/>
    </xf>
    <xf numFmtId="0" fontId="26" fillId="4" borderId="5" xfId="0" applyFont="1" applyFill="1" applyBorder="1" applyAlignment="1">
      <alignment horizontal="center" vertical="center"/>
    </xf>
    <xf numFmtId="0" fontId="26" fillId="4" borderId="17" xfId="0" applyFont="1" applyFill="1" applyBorder="1" applyAlignment="1">
      <alignment horizontal="right" vertical="center" wrapText="1"/>
    </xf>
    <xf numFmtId="0" fontId="17" fillId="4" borderId="17" xfId="0" applyFont="1" applyFill="1" applyBorder="1" applyAlignment="1">
      <alignment horizontal="center" vertical="center" wrapText="1"/>
    </xf>
    <xf numFmtId="4" fontId="17" fillId="4" borderId="52" xfId="0" applyNumberFormat="1" applyFont="1" applyFill="1" applyBorder="1" applyAlignment="1">
      <alignment horizontal="center" vertical="center" wrapText="1"/>
    </xf>
    <xf numFmtId="0" fontId="17" fillId="4" borderId="17" xfId="0" applyFont="1" applyFill="1" applyBorder="1" applyAlignment="1">
      <alignment horizontal="center" wrapText="1"/>
    </xf>
    <xf numFmtId="0" fontId="26" fillId="4" borderId="17" xfId="0" applyFont="1" applyFill="1" applyBorder="1" applyAlignment="1">
      <alignment horizontal="right" wrapText="1"/>
    </xf>
    <xf numFmtId="4" fontId="22" fillId="4" borderId="33" xfId="0" applyNumberFormat="1" applyFont="1" applyFill="1" applyBorder="1" applyAlignment="1">
      <alignment horizontal="center" vertical="center"/>
    </xf>
    <xf numFmtId="4" fontId="22" fillId="4" borderId="34" xfId="0" applyNumberFormat="1" applyFont="1" applyFill="1" applyBorder="1" applyAlignment="1">
      <alignment horizontal="center" vertical="center"/>
    </xf>
    <xf numFmtId="4" fontId="17" fillId="4" borderId="47" xfId="0" applyNumberFormat="1" applyFont="1" applyFill="1" applyBorder="1" applyAlignment="1">
      <alignment horizontal="center" vertical="center"/>
    </xf>
    <xf numFmtId="0" fontId="26" fillId="4" borderId="20" xfId="0" applyFont="1" applyFill="1" applyBorder="1" applyAlignment="1">
      <alignment horizontal="right" wrapText="1"/>
    </xf>
    <xf numFmtId="0" fontId="26" fillId="4" borderId="20" xfId="0" applyFont="1" applyFill="1" applyBorder="1" applyAlignment="1">
      <alignment horizontal="left" wrapText="1"/>
    </xf>
    <xf numFmtId="0" fontId="17" fillId="4" borderId="20" xfId="0" applyFont="1" applyFill="1" applyBorder="1" applyAlignment="1">
      <alignment horizontal="center" wrapText="1"/>
    </xf>
    <xf numFmtId="4" fontId="17" fillId="4" borderId="2" xfId="0" applyNumberFormat="1" applyFont="1" applyFill="1" applyBorder="1" applyAlignment="1">
      <alignment horizontal="center" vertical="center"/>
    </xf>
    <xf numFmtId="4" fontId="17" fillId="4" borderId="16" xfId="0" applyNumberFormat="1" applyFont="1" applyFill="1" applyBorder="1" applyAlignment="1">
      <alignment horizontal="center" vertical="center"/>
    </xf>
    <xf numFmtId="4" fontId="17" fillId="4" borderId="17" xfId="0" applyNumberFormat="1" applyFont="1" applyFill="1" applyBorder="1" applyAlignment="1">
      <alignment horizontal="center" vertical="center"/>
    </xf>
    <xf numFmtId="4" fontId="17" fillId="4" borderId="52" xfId="0" applyNumberFormat="1" applyFont="1" applyFill="1" applyBorder="1" applyAlignment="1">
      <alignment horizontal="center" vertical="center"/>
    </xf>
    <xf numFmtId="4" fontId="17" fillId="4" borderId="53" xfId="0" applyNumberFormat="1" applyFont="1" applyFill="1" applyBorder="1" applyAlignment="1">
      <alignment horizontal="center" vertical="center"/>
    </xf>
    <xf numFmtId="0" fontId="26" fillId="4" borderId="3" xfId="0" applyFont="1" applyFill="1" applyBorder="1" applyAlignment="1">
      <alignment horizontal="center" vertical="center"/>
    </xf>
    <xf numFmtId="0" fontId="26" fillId="4" borderId="3" xfId="0" applyFont="1" applyFill="1" applyBorder="1" applyAlignment="1">
      <alignment horizontal="right" wrapText="1"/>
    </xf>
    <xf numFmtId="4" fontId="22" fillId="4" borderId="19" xfId="0" applyNumberFormat="1" applyFont="1" applyFill="1" applyBorder="1" applyAlignment="1">
      <alignment horizontal="center" vertical="center"/>
    </xf>
    <xf numFmtId="4" fontId="22" fillId="4" borderId="20" xfId="0" applyNumberFormat="1" applyFont="1" applyFill="1" applyBorder="1" applyAlignment="1">
      <alignment horizontal="center" vertical="center"/>
    </xf>
    <xf numFmtId="4" fontId="17" fillId="4" borderId="57" xfId="0" applyNumberFormat="1" applyFont="1" applyFill="1" applyBorder="1" applyAlignment="1">
      <alignment horizontal="center" vertical="center"/>
    </xf>
    <xf numFmtId="0" fontId="26" fillId="4" borderId="2" xfId="0" applyFont="1" applyFill="1" applyBorder="1" applyAlignment="1">
      <alignment horizontal="right" wrapText="1"/>
    </xf>
    <xf numFmtId="0" fontId="17" fillId="4" borderId="2" xfId="0" applyFont="1" applyFill="1" applyBorder="1" applyAlignment="1">
      <alignment horizontal="center" vertical="center"/>
    </xf>
    <xf numFmtId="0" fontId="17" fillId="4" borderId="2" xfId="0" applyFont="1" applyFill="1" applyBorder="1" applyAlignment="1">
      <alignment horizontal="center" wrapText="1"/>
    </xf>
    <xf numFmtId="0" fontId="26" fillId="4" borderId="2" xfId="0" applyFont="1" applyFill="1" applyBorder="1" applyAlignment="1">
      <alignment horizontal="center" vertical="center"/>
    </xf>
    <xf numFmtId="0" fontId="26" fillId="0" borderId="2" xfId="0" applyFont="1" applyBorder="1" applyAlignment="1" applyProtection="1">
      <alignment horizontal="right" wrapText="1"/>
      <protection locked="0"/>
    </xf>
    <xf numFmtId="0" fontId="26" fillId="4" borderId="55" xfId="0" applyFont="1" applyFill="1" applyBorder="1" applyAlignment="1">
      <alignment horizontal="center" vertical="center"/>
    </xf>
    <xf numFmtId="0" fontId="26" fillId="0" borderId="55" xfId="0" applyFont="1" applyBorder="1" applyAlignment="1" applyProtection="1">
      <alignment horizontal="right" wrapText="1"/>
      <protection locked="0"/>
    </xf>
    <xf numFmtId="4" fontId="17" fillId="4" borderId="94" xfId="0" applyNumberFormat="1" applyFont="1" applyFill="1" applyBorder="1" applyAlignment="1">
      <alignment horizontal="center" vertical="center" wrapText="1"/>
    </xf>
    <xf numFmtId="4" fontId="17" fillId="4" borderId="55" xfId="0" applyNumberFormat="1" applyFont="1" applyFill="1" applyBorder="1" applyAlignment="1">
      <alignment horizontal="center" vertical="center"/>
    </xf>
    <xf numFmtId="4" fontId="22" fillId="4" borderId="125" xfId="0" applyNumberFormat="1" applyFont="1" applyFill="1" applyBorder="1" applyAlignment="1">
      <alignment horizontal="center" vertical="center"/>
    </xf>
    <xf numFmtId="4" fontId="22" fillId="4" borderId="126" xfId="0" applyNumberFormat="1" applyFont="1" applyFill="1" applyBorder="1" applyAlignment="1">
      <alignment horizontal="center" vertical="center"/>
    </xf>
    <xf numFmtId="4" fontId="22" fillId="4" borderId="56" xfId="0" applyNumberFormat="1" applyFont="1" applyFill="1" applyBorder="1" applyAlignment="1">
      <alignment horizontal="center" vertical="center"/>
    </xf>
    <xf numFmtId="4" fontId="17" fillId="4" borderId="100" xfId="0" applyNumberFormat="1" applyFont="1" applyFill="1" applyBorder="1" applyAlignment="1">
      <alignment horizontal="center" vertical="center"/>
    </xf>
    <xf numFmtId="4" fontId="22" fillId="4" borderId="55" xfId="0" applyNumberFormat="1" applyFont="1" applyFill="1" applyBorder="1" applyAlignment="1">
      <alignment horizontal="center" vertical="center"/>
    </xf>
    <xf numFmtId="4" fontId="22" fillId="0" borderId="46" xfId="0" applyNumberFormat="1" applyFont="1" applyBorder="1" applyAlignment="1" applyProtection="1">
      <alignment horizontal="center" vertical="center" wrapText="1"/>
      <protection locked="0"/>
    </xf>
    <xf numFmtId="2" fontId="27" fillId="0" borderId="0" xfId="0" applyNumberFormat="1" applyFont="1"/>
    <xf numFmtId="4" fontId="22" fillId="0" borderId="33" xfId="0" applyNumberFormat="1" applyFont="1" applyBorder="1" applyAlignment="1" applyProtection="1">
      <alignment horizontal="center" vertical="center"/>
      <protection locked="0"/>
    </xf>
    <xf numFmtId="4" fontId="22" fillId="0" borderId="34" xfId="0" applyNumberFormat="1" applyFont="1" applyBorder="1" applyAlignment="1" applyProtection="1">
      <alignment horizontal="center" vertical="center"/>
      <protection locked="0"/>
    </xf>
    <xf numFmtId="4" fontId="22" fillId="0" borderId="46" xfId="0" applyNumberFormat="1" applyFont="1" applyBorder="1" applyAlignment="1" applyProtection="1">
      <alignment horizontal="center" vertical="center"/>
      <protection locked="0"/>
    </xf>
    <xf numFmtId="4" fontId="22" fillId="0" borderId="5" xfId="0" applyNumberFormat="1" applyFont="1" applyBorder="1" applyAlignment="1" applyProtection="1">
      <alignment horizontal="center" vertical="center"/>
      <protection locked="0"/>
    </xf>
    <xf numFmtId="4" fontId="22" fillId="0" borderId="25" xfId="0" applyNumberFormat="1" applyFont="1" applyBorder="1" applyAlignment="1" applyProtection="1">
      <alignment horizontal="center" vertical="center"/>
      <protection locked="0"/>
    </xf>
    <xf numFmtId="4" fontId="17" fillId="4" borderId="18" xfId="0" applyNumberFormat="1" applyFont="1" applyFill="1" applyBorder="1" applyAlignment="1">
      <alignment horizontal="center" vertical="center"/>
    </xf>
    <xf numFmtId="4" fontId="22" fillId="0" borderId="19" xfId="0" applyNumberFormat="1" applyFont="1" applyBorder="1" applyAlignment="1" applyProtection="1">
      <alignment horizontal="center" vertical="center"/>
      <protection locked="0"/>
    </xf>
    <xf numFmtId="4" fontId="22" fillId="0" borderId="20" xfId="0" applyNumberFormat="1" applyFont="1" applyBorder="1" applyAlignment="1" applyProtection="1">
      <alignment horizontal="center" vertical="center"/>
      <protection locked="0"/>
    </xf>
    <xf numFmtId="4" fontId="22" fillId="0" borderId="56" xfId="0" applyNumberFormat="1" applyFont="1" applyBorder="1" applyAlignment="1" applyProtection="1">
      <alignment horizontal="center" vertical="center"/>
      <protection locked="0"/>
    </xf>
    <xf numFmtId="4" fontId="22" fillId="0" borderId="3" xfId="0" applyNumberFormat="1" applyFont="1" applyBorder="1" applyAlignment="1" applyProtection="1">
      <alignment horizontal="center" vertical="center"/>
      <protection locked="0"/>
    </xf>
    <xf numFmtId="4" fontId="22" fillId="0" borderId="21" xfId="0" applyNumberFormat="1" applyFont="1" applyBorder="1" applyAlignment="1" applyProtection="1">
      <alignment horizontal="center" vertical="center"/>
      <protection locked="0"/>
    </xf>
    <xf numFmtId="4" fontId="22" fillId="0" borderId="16" xfId="0" applyNumberFormat="1" applyFont="1" applyBorder="1" applyAlignment="1" applyProtection="1">
      <alignment horizontal="center" vertical="center"/>
      <protection locked="0"/>
    </xf>
    <xf numFmtId="4" fontId="22" fillId="0" borderId="17" xfId="0" applyNumberFormat="1" applyFont="1" applyBorder="1" applyAlignment="1" applyProtection="1">
      <alignment horizontal="center" vertical="center"/>
      <protection locked="0"/>
    </xf>
    <xf numFmtId="4" fontId="22" fillId="0" borderId="52" xfId="0" applyNumberFormat="1" applyFont="1" applyBorder="1" applyAlignment="1" applyProtection="1">
      <alignment horizontal="center" vertical="center"/>
      <protection locked="0"/>
    </xf>
    <xf numFmtId="4" fontId="22" fillId="0" borderId="2" xfId="0" applyNumberFormat="1" applyFont="1" applyBorder="1" applyAlignment="1" applyProtection="1">
      <alignment horizontal="center" vertical="center"/>
      <protection locked="0"/>
    </xf>
    <xf numFmtId="4" fontId="22" fillId="0" borderId="18" xfId="0" applyNumberFormat="1" applyFont="1" applyBorder="1" applyAlignment="1" applyProtection="1">
      <alignment horizontal="center" vertical="center"/>
      <protection locked="0"/>
    </xf>
    <xf numFmtId="4" fontId="22" fillId="0" borderId="125" xfId="0" applyNumberFormat="1" applyFont="1" applyBorder="1" applyAlignment="1" applyProtection="1">
      <alignment horizontal="center" vertical="center"/>
      <protection locked="0"/>
    </xf>
    <xf numFmtId="4" fontId="22" fillId="0" borderId="126" xfId="0" applyNumberFormat="1" applyFont="1" applyBorder="1" applyAlignment="1" applyProtection="1">
      <alignment horizontal="center" vertical="center"/>
      <protection locked="0"/>
    </xf>
    <xf numFmtId="4" fontId="22" fillId="0" borderId="127" xfId="0" applyNumberFormat="1" applyFont="1" applyBorder="1" applyAlignment="1" applyProtection="1">
      <alignment horizontal="center" vertical="center"/>
      <protection locked="0"/>
    </xf>
    <xf numFmtId="4" fontId="22" fillId="0" borderId="55" xfId="0" applyNumberFormat="1" applyFont="1" applyBorder="1" applyAlignment="1" applyProtection="1">
      <alignment horizontal="center" vertical="center"/>
      <protection locked="0"/>
    </xf>
    <xf numFmtId="4" fontId="22" fillId="0" borderId="99" xfId="0" applyNumberFormat="1" applyFont="1" applyBorder="1" applyAlignment="1" applyProtection="1">
      <alignment horizontal="center" vertical="center"/>
      <protection locked="0"/>
    </xf>
    <xf numFmtId="4" fontId="17" fillId="0" borderId="55" xfId="0" applyNumberFormat="1" applyFont="1" applyBorder="1" applyAlignment="1" applyProtection="1">
      <alignment horizontal="center" vertical="center" wrapText="1"/>
      <protection locked="0"/>
    </xf>
    <xf numFmtId="4" fontId="22" fillId="4" borderId="46" xfId="0" applyNumberFormat="1" applyFont="1" applyFill="1" applyBorder="1" applyAlignment="1">
      <alignment horizontal="center" vertical="center" wrapText="1"/>
    </xf>
    <xf numFmtId="4" fontId="22" fillId="4" borderId="47" xfId="0" applyNumberFormat="1" applyFont="1" applyFill="1" applyBorder="1" applyAlignment="1">
      <alignment horizontal="center" vertical="center" wrapText="1"/>
    </xf>
    <xf numFmtId="0" fontId="26" fillId="4" borderId="6" xfId="0" applyFont="1" applyFill="1" applyBorder="1" applyAlignment="1">
      <alignment horizontal="center" vertical="center"/>
    </xf>
    <xf numFmtId="4" fontId="22" fillId="4" borderId="121" xfId="0" applyNumberFormat="1" applyFont="1" applyFill="1" applyBorder="1" applyAlignment="1">
      <alignment horizontal="center" vertical="center" wrapText="1"/>
    </xf>
    <xf numFmtId="4" fontId="22" fillId="4" borderId="125" xfId="0" applyNumberFormat="1" applyFont="1" applyFill="1" applyBorder="1" applyAlignment="1">
      <alignment horizontal="center" vertical="center" wrapText="1"/>
    </xf>
    <xf numFmtId="4" fontId="22" fillId="4" borderId="126" xfId="0" applyNumberFormat="1" applyFont="1" applyFill="1" applyBorder="1" applyAlignment="1">
      <alignment horizontal="center" vertical="center" wrapText="1"/>
    </xf>
    <xf numFmtId="4" fontId="22" fillId="4" borderId="127" xfId="0" applyNumberFormat="1" applyFont="1" applyFill="1" applyBorder="1" applyAlignment="1">
      <alignment horizontal="center" vertical="center" wrapText="1"/>
    </xf>
    <xf numFmtId="4" fontId="22" fillId="4" borderId="55" xfId="0" applyNumberFormat="1" applyFont="1" applyFill="1" applyBorder="1" applyAlignment="1">
      <alignment horizontal="center" vertical="center" wrapText="1"/>
    </xf>
    <xf numFmtId="4" fontId="22" fillId="4" borderId="100" xfId="0" applyNumberFormat="1" applyFont="1" applyFill="1" applyBorder="1" applyAlignment="1">
      <alignment horizontal="center" vertical="center" wrapText="1"/>
    </xf>
    <xf numFmtId="4" fontId="22" fillId="4" borderId="99"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4" fontId="26" fillId="4" borderId="128" xfId="0" applyNumberFormat="1" applyFont="1" applyFill="1" applyBorder="1" applyAlignment="1">
      <alignment horizontal="center" vertical="center" wrapText="1"/>
    </xf>
    <xf numFmtId="0" fontId="22" fillId="4" borderId="5" xfId="0" applyFont="1" applyFill="1" applyBorder="1" applyAlignment="1">
      <alignment horizontal="left" vertical="center" wrapText="1"/>
    </xf>
    <xf numFmtId="2" fontId="17" fillId="4" borderId="23" xfId="0" applyNumberFormat="1" applyFont="1" applyFill="1" applyBorder="1" applyAlignment="1">
      <alignment horizontal="center" vertical="center" wrapText="1"/>
    </xf>
    <xf numFmtId="2" fontId="17" fillId="4" borderId="5" xfId="0" applyNumberFormat="1" applyFont="1" applyFill="1" applyBorder="1" applyAlignment="1">
      <alignment horizontal="center" vertical="center"/>
    </xf>
    <xf numFmtId="2" fontId="22" fillId="0" borderId="33" xfId="0" applyNumberFormat="1" applyFont="1" applyBorder="1" applyAlignment="1" applyProtection="1">
      <alignment horizontal="center" vertical="center"/>
      <protection locked="0"/>
    </xf>
    <xf numFmtId="2" fontId="22" fillId="0" borderId="34" xfId="0" applyNumberFormat="1" applyFont="1" applyBorder="1" applyAlignment="1" applyProtection="1">
      <alignment horizontal="center" vertical="center"/>
      <protection locked="0"/>
    </xf>
    <xf numFmtId="2" fontId="22" fillId="0" borderId="46" xfId="0" applyNumberFormat="1" applyFont="1" applyBorder="1" applyAlignment="1" applyProtection="1">
      <alignment horizontal="center" vertical="center"/>
      <protection locked="0"/>
    </xf>
    <xf numFmtId="2" fontId="22" fillId="0" borderId="5" xfId="0" applyNumberFormat="1" applyFont="1" applyBorder="1" applyAlignment="1" applyProtection="1">
      <alignment horizontal="center" vertical="center"/>
      <protection locked="0"/>
    </xf>
    <xf numFmtId="2" fontId="17" fillId="4" borderId="47" xfId="0" applyNumberFormat="1" applyFont="1" applyFill="1" applyBorder="1" applyAlignment="1">
      <alignment horizontal="center" vertical="center"/>
    </xf>
    <xf numFmtId="2" fontId="22" fillId="0" borderId="25" xfId="0" applyNumberFormat="1" applyFont="1" applyBorder="1" applyAlignment="1" applyProtection="1">
      <alignment horizontal="center" vertical="center"/>
      <protection locked="0"/>
    </xf>
    <xf numFmtId="0" fontId="22" fillId="4" borderId="2" xfId="0" applyFont="1" applyFill="1" applyBorder="1" applyAlignment="1">
      <alignment horizontal="left" vertical="center" wrapText="1"/>
    </xf>
    <xf numFmtId="2" fontId="17" fillId="4" borderId="24" xfId="0" applyNumberFormat="1" applyFont="1" applyFill="1" applyBorder="1" applyAlignment="1">
      <alignment horizontal="center" vertical="center" wrapText="1"/>
    </xf>
    <xf numFmtId="2" fontId="17" fillId="4" borderId="2" xfId="0" applyNumberFormat="1" applyFont="1" applyFill="1" applyBorder="1" applyAlignment="1">
      <alignment horizontal="center" vertical="center"/>
    </xf>
    <xf numFmtId="2" fontId="22" fillId="0" borderId="16" xfId="0" applyNumberFormat="1" applyFont="1" applyBorder="1" applyAlignment="1" applyProtection="1">
      <alignment horizontal="center" vertical="center"/>
      <protection locked="0"/>
    </xf>
    <xf numFmtId="2" fontId="22" fillId="0" borderId="17" xfId="0" applyNumberFormat="1" applyFont="1" applyBorder="1" applyAlignment="1" applyProtection="1">
      <alignment horizontal="center" vertical="center"/>
      <protection locked="0"/>
    </xf>
    <xf numFmtId="2" fontId="22" fillId="0" borderId="52" xfId="0" applyNumberFormat="1" applyFont="1" applyBorder="1" applyAlignment="1" applyProtection="1">
      <alignment horizontal="center" vertical="center"/>
      <protection locked="0"/>
    </xf>
    <xf numFmtId="2" fontId="22" fillId="0" borderId="2" xfId="0" applyNumberFormat="1" applyFont="1" applyBorder="1" applyAlignment="1" applyProtection="1">
      <alignment horizontal="center" vertical="center"/>
      <protection locked="0"/>
    </xf>
    <xf numFmtId="2" fontId="22" fillId="0" borderId="18" xfId="0" applyNumberFormat="1" applyFont="1" applyBorder="1" applyAlignment="1" applyProtection="1">
      <alignment horizontal="center" vertical="center"/>
      <protection locked="0"/>
    </xf>
    <xf numFmtId="0" fontId="22" fillId="4" borderId="3" xfId="0" applyFont="1" applyFill="1" applyBorder="1" applyAlignment="1">
      <alignment horizontal="left" vertical="center" wrapText="1"/>
    </xf>
    <xf numFmtId="2" fontId="17" fillId="4" borderId="26" xfId="0" applyNumberFormat="1" applyFont="1" applyFill="1" applyBorder="1" applyAlignment="1">
      <alignment horizontal="center" vertical="center" wrapText="1"/>
    </xf>
    <xf numFmtId="2" fontId="17" fillId="4" borderId="3" xfId="0" applyNumberFormat="1" applyFont="1" applyFill="1" applyBorder="1" applyAlignment="1">
      <alignment horizontal="center" vertical="center"/>
    </xf>
    <xf numFmtId="2" fontId="22" fillId="0" borderId="19" xfId="0" applyNumberFormat="1" applyFont="1" applyBorder="1" applyAlignment="1" applyProtection="1">
      <alignment horizontal="center" vertical="center"/>
      <protection locked="0"/>
    </xf>
    <xf numFmtId="2" fontId="22" fillId="0" borderId="20" xfId="0" applyNumberFormat="1" applyFont="1" applyBorder="1" applyAlignment="1" applyProtection="1">
      <alignment horizontal="center" vertical="center"/>
      <protection locked="0"/>
    </xf>
    <xf numFmtId="2" fontId="22" fillId="0" borderId="56" xfId="0" applyNumberFormat="1" applyFont="1" applyBorder="1" applyAlignment="1" applyProtection="1">
      <alignment horizontal="center" vertical="center"/>
      <protection locked="0"/>
    </xf>
    <xf numFmtId="2" fontId="22" fillId="0" borderId="3" xfId="0" applyNumberFormat="1" applyFont="1" applyBorder="1" applyAlignment="1" applyProtection="1">
      <alignment horizontal="center" vertical="center"/>
      <protection locked="0"/>
    </xf>
    <xf numFmtId="2" fontId="22" fillId="0" borderId="21" xfId="0" applyNumberFormat="1" applyFont="1" applyBorder="1" applyAlignment="1" applyProtection="1">
      <alignment horizontal="center" vertical="center"/>
      <protection locked="0"/>
    </xf>
    <xf numFmtId="0" fontId="22" fillId="4" borderId="72" xfId="0" applyFont="1" applyFill="1" applyBorder="1" applyAlignment="1">
      <alignment horizontal="center" vertical="center"/>
    </xf>
    <xf numFmtId="0" fontId="22" fillId="4" borderId="73" xfId="0" applyFont="1" applyFill="1" applyBorder="1" applyAlignment="1">
      <alignment horizontal="left" vertical="center" wrapText="1"/>
    </xf>
    <xf numFmtId="2" fontId="17" fillId="4" borderId="72" xfId="0" applyNumberFormat="1" applyFont="1" applyFill="1" applyBorder="1" applyAlignment="1">
      <alignment horizontal="center" vertical="center" wrapText="1"/>
    </xf>
    <xf numFmtId="2" fontId="17" fillId="4" borderId="73" xfId="0" applyNumberFormat="1" applyFont="1" applyFill="1" applyBorder="1" applyAlignment="1">
      <alignment horizontal="center" vertical="center"/>
    </xf>
    <xf numFmtId="2" fontId="22" fillId="0" borderId="74" xfId="0" applyNumberFormat="1" applyFont="1" applyBorder="1" applyAlignment="1" applyProtection="1">
      <alignment horizontal="center" vertical="center"/>
      <protection locked="0"/>
    </xf>
    <xf numFmtId="2" fontId="22" fillId="0" borderId="75" xfId="0" applyNumberFormat="1" applyFont="1" applyBorder="1" applyAlignment="1" applyProtection="1">
      <alignment horizontal="center" vertical="center"/>
      <protection locked="0"/>
    </xf>
    <xf numFmtId="2" fontId="22" fillId="0" borderId="129" xfId="0" applyNumberFormat="1" applyFont="1" applyBorder="1" applyAlignment="1" applyProtection="1">
      <alignment horizontal="center" vertical="center"/>
      <protection locked="0"/>
    </xf>
    <xf numFmtId="2" fontId="22" fillId="0" borderId="73" xfId="0" applyNumberFormat="1" applyFont="1" applyBorder="1" applyAlignment="1" applyProtection="1">
      <alignment horizontal="center" vertical="center"/>
      <protection locked="0"/>
    </xf>
    <xf numFmtId="2" fontId="22" fillId="0" borderId="76" xfId="0" applyNumberFormat="1" applyFont="1" applyBorder="1" applyAlignment="1" applyProtection="1">
      <alignment horizontal="center" vertical="center"/>
      <protection locked="0"/>
    </xf>
    <xf numFmtId="2" fontId="17" fillId="4" borderId="40" xfId="0" applyNumberFormat="1" applyFont="1" applyFill="1" applyBorder="1" applyAlignment="1">
      <alignment horizontal="center" vertical="center" wrapText="1"/>
    </xf>
    <xf numFmtId="2" fontId="17" fillId="4" borderId="39" xfId="0" applyNumberFormat="1" applyFont="1" applyFill="1" applyBorder="1" applyAlignment="1">
      <alignment horizontal="center" vertical="center" wrapText="1"/>
    </xf>
    <xf numFmtId="2" fontId="17" fillId="4" borderId="41" xfId="0" applyNumberFormat="1" applyFont="1" applyFill="1" applyBorder="1" applyAlignment="1">
      <alignment horizontal="center" vertical="center" wrapText="1"/>
    </xf>
    <xf numFmtId="2" fontId="17" fillId="4" borderId="42" xfId="0" applyNumberFormat="1" applyFont="1" applyFill="1" applyBorder="1" applyAlignment="1">
      <alignment horizontal="center" vertical="center" wrapText="1"/>
    </xf>
    <xf numFmtId="2" fontId="17" fillId="4" borderId="112" xfId="0" applyNumberFormat="1" applyFont="1" applyFill="1" applyBorder="1" applyAlignment="1">
      <alignment horizontal="center" vertical="center" wrapText="1"/>
    </xf>
    <xf numFmtId="2" fontId="17" fillId="4" borderId="44" xfId="0" applyNumberFormat="1" applyFont="1" applyFill="1" applyBorder="1" applyAlignment="1">
      <alignment horizontal="center" vertical="center" wrapText="1"/>
    </xf>
    <xf numFmtId="2" fontId="17" fillId="4" borderId="43" xfId="0" applyNumberFormat="1" applyFont="1" applyFill="1" applyBorder="1" applyAlignment="1">
      <alignment horizontal="center" vertical="center" wrapText="1"/>
    </xf>
    <xf numFmtId="2" fontId="17" fillId="4" borderId="5" xfId="0" applyNumberFormat="1" applyFont="1" applyFill="1" applyBorder="1" applyAlignment="1">
      <alignment horizontal="center" vertical="center" wrapText="1"/>
    </xf>
    <xf numFmtId="2" fontId="17" fillId="4" borderId="33" xfId="0" applyNumberFormat="1" applyFont="1" applyFill="1" applyBorder="1" applyAlignment="1">
      <alignment horizontal="center" vertical="center" wrapText="1"/>
    </xf>
    <xf numFmtId="2" fontId="17" fillId="4" borderId="34" xfId="0" applyNumberFormat="1" applyFont="1" applyFill="1" applyBorder="1" applyAlignment="1">
      <alignment horizontal="center" vertical="center" wrapText="1"/>
    </xf>
    <xf numFmtId="2" fontId="17" fillId="4" borderId="46" xfId="0" applyNumberFormat="1" applyFont="1" applyFill="1" applyBorder="1" applyAlignment="1">
      <alignment horizontal="center" vertical="center" wrapText="1"/>
    </xf>
    <xf numFmtId="2" fontId="17" fillId="4" borderId="47" xfId="0" applyNumberFormat="1" applyFont="1" applyFill="1" applyBorder="1" applyAlignment="1">
      <alignment horizontal="center" vertical="center" wrapText="1"/>
    </xf>
    <xf numFmtId="2" fontId="17" fillId="4" borderId="25" xfId="0" applyNumberFormat="1" applyFont="1" applyFill="1" applyBorder="1" applyAlignment="1">
      <alignment horizontal="center" vertical="center" wrapText="1"/>
    </xf>
    <xf numFmtId="2" fontId="22" fillId="0" borderId="23" xfId="0" applyNumberFormat="1" applyFont="1" applyBorder="1" applyAlignment="1" applyProtection="1">
      <alignment horizontal="center" vertical="center" wrapText="1"/>
      <protection locked="0"/>
    </xf>
    <xf numFmtId="2" fontId="22" fillId="4" borderId="5" xfId="0" applyNumberFormat="1" applyFont="1" applyFill="1" applyBorder="1" applyAlignment="1">
      <alignment horizontal="center" vertical="center" wrapText="1"/>
    </xf>
    <xf numFmtId="2" fontId="22" fillId="4" borderId="33" xfId="0" applyNumberFormat="1" applyFont="1" applyFill="1" applyBorder="1" applyAlignment="1">
      <alignment horizontal="center" vertical="center" wrapText="1"/>
    </xf>
    <xf numFmtId="2" fontId="22" fillId="4" borderId="34" xfId="0" applyNumberFormat="1" applyFont="1" applyFill="1" applyBorder="1" applyAlignment="1">
      <alignment horizontal="center" vertical="center" wrapText="1"/>
    </xf>
    <xf numFmtId="2" fontId="22" fillId="4" borderId="46" xfId="0" applyNumberFormat="1" applyFont="1" applyFill="1" applyBorder="1" applyAlignment="1">
      <alignment horizontal="center" vertical="center" wrapText="1"/>
    </xf>
    <xf numFmtId="2" fontId="22" fillId="4" borderId="47" xfId="0" applyNumberFormat="1" applyFont="1" applyFill="1" applyBorder="1" applyAlignment="1">
      <alignment horizontal="center" vertical="center" wrapText="1"/>
    </xf>
    <xf numFmtId="2" fontId="22" fillId="4" borderId="25" xfId="0" applyNumberFormat="1" applyFont="1" applyFill="1" applyBorder="1" applyAlignment="1">
      <alignment horizontal="center" vertical="center" wrapText="1"/>
    </xf>
    <xf numFmtId="2" fontId="17" fillId="4" borderId="16" xfId="0" applyNumberFormat="1" applyFont="1" applyFill="1" applyBorder="1" applyAlignment="1">
      <alignment horizontal="center" vertical="center"/>
    </xf>
    <xf numFmtId="2" fontId="17" fillId="4" borderId="17" xfId="0" applyNumberFormat="1" applyFont="1" applyFill="1" applyBorder="1" applyAlignment="1">
      <alignment horizontal="center" vertical="center"/>
    </xf>
    <xf numFmtId="2" fontId="17" fillId="4" borderId="52" xfId="0" applyNumberFormat="1" applyFont="1" applyFill="1" applyBorder="1" applyAlignment="1">
      <alignment horizontal="center" vertical="center"/>
    </xf>
    <xf numFmtId="2" fontId="17" fillId="4" borderId="53" xfId="0" applyNumberFormat="1" applyFont="1" applyFill="1" applyBorder="1" applyAlignment="1">
      <alignment horizontal="center" vertical="center"/>
    </xf>
    <xf numFmtId="2" fontId="17" fillId="4" borderId="18" xfId="0" applyNumberFormat="1" applyFont="1" applyFill="1" applyBorder="1" applyAlignment="1">
      <alignment horizontal="center" vertical="center"/>
    </xf>
    <xf numFmtId="2" fontId="22" fillId="0" borderId="26" xfId="0" applyNumberFormat="1" applyFont="1" applyBorder="1" applyAlignment="1" applyProtection="1">
      <alignment horizontal="center" vertical="center" wrapText="1"/>
      <protection locked="0"/>
    </xf>
    <xf numFmtId="2" fontId="17" fillId="4" borderId="17" xfId="0" applyNumberFormat="1" applyFont="1" applyFill="1" applyBorder="1" applyAlignment="1">
      <alignment horizontal="center" vertical="center" wrapText="1"/>
    </xf>
    <xf numFmtId="2" fontId="17" fillId="4" borderId="130" xfId="0" applyNumberFormat="1" applyFont="1" applyFill="1" applyBorder="1" applyAlignment="1">
      <alignment horizontal="center" vertical="center" wrapText="1"/>
    </xf>
    <xf numFmtId="2" fontId="17" fillId="4" borderId="52" xfId="0" applyNumberFormat="1" applyFont="1" applyFill="1" applyBorder="1" applyAlignment="1">
      <alignment horizontal="center" vertical="center" wrapText="1"/>
    </xf>
    <xf numFmtId="2" fontId="17" fillId="4" borderId="2" xfId="0" applyNumberFormat="1" applyFont="1" applyFill="1" applyBorder="1" applyAlignment="1">
      <alignment horizontal="center" vertical="center" wrapText="1"/>
    </xf>
    <xf numFmtId="2" fontId="17" fillId="4" borderId="18" xfId="0" applyNumberFormat="1" applyFont="1" applyFill="1" applyBorder="1" applyAlignment="1">
      <alignment horizontal="center" vertical="center" wrapText="1"/>
    </xf>
    <xf numFmtId="2" fontId="22" fillId="0" borderId="24" xfId="0" applyNumberFormat="1" applyFont="1" applyBorder="1" applyAlignment="1" applyProtection="1">
      <alignment horizontal="center" vertical="center" wrapText="1"/>
      <protection locked="0"/>
    </xf>
    <xf numFmtId="0" fontId="22" fillId="4" borderId="6" xfId="0" applyFont="1" applyFill="1" applyBorder="1" applyAlignment="1">
      <alignment horizontal="center" vertical="center"/>
    </xf>
    <xf numFmtId="0" fontId="22" fillId="4" borderId="6" xfId="0" applyFont="1" applyFill="1" applyBorder="1" applyAlignment="1">
      <alignment horizontal="left" vertical="center" wrapText="1"/>
    </xf>
    <xf numFmtId="2" fontId="17" fillId="4" borderId="27" xfId="0" applyNumberFormat="1" applyFont="1" applyFill="1" applyBorder="1" applyAlignment="1">
      <alignment horizontal="center" vertical="center" wrapText="1"/>
    </xf>
    <xf numFmtId="2" fontId="17" fillId="4" borderId="6" xfId="0" applyNumberFormat="1" applyFont="1" applyFill="1" applyBorder="1" applyAlignment="1">
      <alignment horizontal="center" vertical="center"/>
    </xf>
    <xf numFmtId="2" fontId="22" fillId="0" borderId="35" xfId="0" applyNumberFormat="1" applyFont="1" applyBorder="1" applyAlignment="1" applyProtection="1">
      <alignment horizontal="center" vertical="center"/>
      <protection locked="0"/>
    </xf>
    <xf numFmtId="2" fontId="22" fillId="0" borderId="28" xfId="0" applyNumberFormat="1" applyFont="1" applyBorder="1" applyAlignment="1" applyProtection="1">
      <alignment horizontal="center" vertical="center"/>
      <protection locked="0"/>
    </xf>
    <xf numFmtId="2" fontId="22" fillId="0" borderId="122" xfId="0" applyNumberFormat="1" applyFont="1" applyBorder="1" applyAlignment="1" applyProtection="1">
      <alignment horizontal="center" vertical="center"/>
      <protection locked="0"/>
    </xf>
    <xf numFmtId="2" fontId="22" fillId="0" borderId="6" xfId="0" applyNumberFormat="1" applyFont="1" applyBorder="1" applyAlignment="1" applyProtection="1">
      <alignment horizontal="center" vertical="center"/>
      <protection locked="0"/>
    </xf>
    <xf numFmtId="2" fontId="22" fillId="0" borderId="29" xfId="0" applyNumberFormat="1" applyFont="1" applyBorder="1" applyAlignment="1" applyProtection="1">
      <alignment horizontal="center" vertical="center"/>
      <protection locked="0"/>
    </xf>
    <xf numFmtId="0" fontId="17" fillId="4" borderId="36" xfId="0" applyFont="1" applyFill="1" applyBorder="1" applyAlignment="1">
      <alignment horizontal="center" vertical="center"/>
    </xf>
    <xf numFmtId="0" fontId="17" fillId="4" borderId="121" xfId="0" applyFont="1" applyFill="1" applyBorder="1" applyAlignment="1">
      <alignment horizontal="center" vertical="center" wrapText="1"/>
    </xf>
    <xf numFmtId="2" fontId="17" fillId="4" borderId="36" xfId="0" applyNumberFormat="1" applyFont="1" applyFill="1" applyBorder="1" applyAlignment="1">
      <alignment horizontal="center" vertical="center" wrapText="1"/>
    </xf>
    <xf numFmtId="2" fontId="17" fillId="4" borderId="1" xfId="0" applyNumberFormat="1" applyFont="1" applyFill="1" applyBorder="1" applyAlignment="1">
      <alignment horizontal="center" vertical="center"/>
    </xf>
    <xf numFmtId="2" fontId="17" fillId="4" borderId="7" xfId="0" applyNumberFormat="1" applyFont="1" applyFill="1" applyBorder="1" applyAlignment="1">
      <alignment horizontal="center" vertical="center"/>
    </xf>
    <xf numFmtId="2" fontId="17" fillId="4" borderId="8" xfId="0" applyNumberFormat="1" applyFont="1" applyFill="1" applyBorder="1" applyAlignment="1">
      <alignment horizontal="center" vertical="center"/>
    </xf>
    <xf numFmtId="2" fontId="17" fillId="4" borderId="128" xfId="0" applyNumberFormat="1" applyFont="1" applyFill="1" applyBorder="1" applyAlignment="1">
      <alignment horizontal="center" vertical="center"/>
    </xf>
    <xf numFmtId="2" fontId="17" fillId="4" borderId="37" xfId="0" applyNumberFormat="1" applyFont="1" applyFill="1" applyBorder="1" applyAlignment="1">
      <alignment horizontal="center" vertical="center"/>
    </xf>
    <xf numFmtId="2" fontId="17" fillId="4" borderId="9" xfId="0" applyNumberFormat="1" applyFont="1" applyFill="1" applyBorder="1" applyAlignment="1">
      <alignment horizontal="center" vertical="center"/>
    </xf>
    <xf numFmtId="0" fontId="15" fillId="0" borderId="0" xfId="0" applyFont="1" applyAlignment="1">
      <alignment horizontal="left" vertical="center" wrapText="1"/>
    </xf>
    <xf numFmtId="0" fontId="17" fillId="4" borderId="1" xfId="4" applyFont="1" applyFill="1" applyBorder="1" applyAlignment="1">
      <alignment horizontal="center" vertical="center"/>
    </xf>
    <xf numFmtId="0" fontId="17" fillId="4" borderId="131" xfId="4" applyFont="1" applyFill="1" applyBorder="1" applyAlignment="1">
      <alignment horizontal="center" vertical="center"/>
    </xf>
    <xf numFmtId="168" fontId="17" fillId="4" borderId="8" xfId="4" applyNumberFormat="1" applyFont="1" applyFill="1" applyBorder="1" applyAlignment="1">
      <alignment horizontal="center" vertical="center" wrapText="1"/>
    </xf>
    <xf numFmtId="3" fontId="17" fillId="0" borderId="37" xfId="2" applyNumberFormat="1" applyFont="1" applyBorder="1" applyAlignment="1" applyProtection="1">
      <alignment horizontal="center" vertical="center" wrapText="1"/>
      <protection locked="0"/>
    </xf>
    <xf numFmtId="0" fontId="26" fillId="4" borderId="40" xfId="4" applyFont="1" applyFill="1" applyBorder="1" applyAlignment="1">
      <alignment horizontal="center" vertical="center"/>
    </xf>
    <xf numFmtId="0" fontId="17" fillId="4" borderId="132" xfId="4" applyFont="1" applyFill="1" applyBorder="1" applyAlignment="1">
      <alignment horizontal="center" vertical="center"/>
    </xf>
    <xf numFmtId="3" fontId="26" fillId="4" borderId="132" xfId="4" applyNumberFormat="1" applyFont="1" applyFill="1" applyBorder="1" applyAlignment="1">
      <alignment horizontal="center" vertical="center"/>
    </xf>
    <xf numFmtId="3" fontId="26" fillId="2" borderId="44" xfId="2" applyNumberFormat="1" applyFont="1" applyFill="1" applyBorder="1" applyAlignment="1">
      <alignment horizontal="center" vertical="center"/>
    </xf>
    <xf numFmtId="0" fontId="17" fillId="4" borderId="33" xfId="4" applyFont="1" applyFill="1" applyBorder="1" applyAlignment="1">
      <alignment horizontal="center" vertical="center"/>
    </xf>
    <xf numFmtId="0" fontId="17" fillId="4" borderId="46" xfId="4" applyFont="1" applyFill="1" applyBorder="1" applyAlignment="1">
      <alignment horizontal="center" vertical="center"/>
    </xf>
    <xf numFmtId="0" fontId="17" fillId="4" borderId="34" xfId="4" applyFont="1" applyFill="1" applyBorder="1" applyAlignment="1">
      <alignment horizontal="center" vertical="center"/>
    </xf>
    <xf numFmtId="168" fontId="17" fillId="0" borderId="47" xfId="5" applyNumberFormat="1" applyFont="1" applyBorder="1" applyAlignment="1" applyProtection="1">
      <alignment horizontal="center" vertical="center"/>
      <protection locked="0"/>
    </xf>
    <xf numFmtId="0" fontId="17" fillId="4" borderId="19" xfId="4" applyFont="1" applyFill="1" applyBorder="1" applyAlignment="1">
      <alignment horizontal="center" vertical="center"/>
    </xf>
    <xf numFmtId="0" fontId="17" fillId="4" borderId="56" xfId="4" applyFont="1" applyFill="1" applyBorder="1" applyAlignment="1">
      <alignment horizontal="center" vertical="center"/>
    </xf>
    <xf numFmtId="0" fontId="17" fillId="4" borderId="20" xfId="4" applyFont="1" applyFill="1" applyBorder="1" applyAlignment="1">
      <alignment horizontal="center" vertical="center"/>
    </xf>
    <xf numFmtId="168" fontId="17" fillId="0" borderId="57" xfId="2" applyNumberFormat="1" applyFont="1" applyBorder="1" applyAlignment="1" applyProtection="1">
      <alignment horizontal="center" vertical="center"/>
      <protection locked="0"/>
    </xf>
    <xf numFmtId="0" fontId="17" fillId="4" borderId="13" xfId="4" applyFont="1" applyFill="1" applyBorder="1" applyAlignment="1">
      <alignment horizontal="center" vertical="center"/>
    </xf>
    <xf numFmtId="0" fontId="17" fillId="4" borderId="22" xfId="4" applyFont="1" applyFill="1" applyBorder="1" applyAlignment="1">
      <alignment horizontal="center" vertical="center"/>
    </xf>
    <xf numFmtId="0" fontId="17" fillId="4" borderId="14" xfId="4" applyFont="1" applyFill="1" applyBorder="1" applyAlignment="1">
      <alignment horizontal="center" vertical="center"/>
    </xf>
    <xf numFmtId="168" fontId="17" fillId="0" borderId="49" xfId="2" applyNumberFormat="1" applyFont="1" applyBorder="1" applyAlignment="1" applyProtection="1">
      <alignment horizontal="center" vertical="center"/>
      <protection locked="0"/>
    </xf>
    <xf numFmtId="0" fontId="22" fillId="4" borderId="16" xfId="4" applyFont="1" applyFill="1" applyBorder="1" applyAlignment="1">
      <alignment horizontal="center" vertical="center"/>
    </xf>
    <xf numFmtId="0" fontId="22" fillId="4" borderId="52" xfId="4" applyFont="1" applyFill="1" applyBorder="1" applyAlignment="1">
      <alignment horizontal="right" vertical="center"/>
    </xf>
    <xf numFmtId="0" fontId="22" fillId="4" borderId="17" xfId="4" applyFont="1" applyFill="1" applyBorder="1" applyAlignment="1">
      <alignment horizontal="center" vertical="center"/>
    </xf>
    <xf numFmtId="168" fontId="22" fillId="2" borderId="53" xfId="2" applyNumberFormat="1" applyFont="1" applyFill="1" applyBorder="1" applyAlignment="1" applyProtection="1">
      <alignment horizontal="center" vertical="center"/>
      <protection locked="0"/>
    </xf>
    <xf numFmtId="0" fontId="26" fillId="4" borderId="19" xfId="4" applyFont="1" applyFill="1" applyBorder="1" applyAlignment="1">
      <alignment horizontal="center" vertical="center"/>
    </xf>
    <xf numFmtId="0" fontId="26" fillId="4" borderId="56" xfId="4" applyFont="1" applyFill="1" applyBorder="1" applyAlignment="1">
      <alignment horizontal="right" vertical="center"/>
    </xf>
    <xf numFmtId="0" fontId="26" fillId="4" borderId="20" xfId="4" applyFont="1" applyFill="1" applyBorder="1" applyAlignment="1">
      <alignment horizontal="center" vertical="center"/>
    </xf>
    <xf numFmtId="168" fontId="26" fillId="0" borderId="53" xfId="2" applyNumberFormat="1" applyFont="1" applyBorder="1" applyAlignment="1" applyProtection="1">
      <alignment horizontal="right" vertical="center"/>
      <protection locked="0"/>
    </xf>
    <xf numFmtId="0" fontId="26" fillId="4" borderId="125" xfId="4" applyFont="1" applyFill="1" applyBorder="1" applyAlignment="1">
      <alignment horizontal="center" vertical="center"/>
    </xf>
    <xf numFmtId="0" fontId="26" fillId="4" borderId="127" xfId="4" applyFont="1" applyFill="1" applyBorder="1" applyAlignment="1">
      <alignment horizontal="right" vertical="center"/>
    </xf>
    <xf numFmtId="0" fontId="26" fillId="4" borderId="126" xfId="4" applyFont="1" applyFill="1" applyBorder="1" applyAlignment="1">
      <alignment horizontal="center" vertical="center"/>
    </xf>
    <xf numFmtId="168" fontId="26" fillId="0" borderId="100" xfId="2" applyNumberFormat="1" applyFont="1" applyBorder="1" applyAlignment="1" applyProtection="1">
      <alignment horizontal="right" vertical="center"/>
      <protection locked="0"/>
    </xf>
    <xf numFmtId="0" fontId="22" fillId="4" borderId="14" xfId="4" applyFont="1" applyFill="1" applyBorder="1" applyAlignment="1">
      <alignment horizontal="center" vertical="center"/>
    </xf>
    <xf numFmtId="168" fontId="17" fillId="2" borderId="49" xfId="2" applyNumberFormat="1" applyFont="1" applyFill="1" applyBorder="1" applyAlignment="1">
      <alignment horizontal="center" vertical="center"/>
    </xf>
    <xf numFmtId="0" fontId="17" fillId="4" borderId="16" xfId="4" applyFont="1" applyFill="1" applyBorder="1" applyAlignment="1">
      <alignment horizontal="center" vertical="center"/>
    </xf>
    <xf numFmtId="0" fontId="17" fillId="4" borderId="52" xfId="4" applyFont="1" applyFill="1" applyBorder="1" applyAlignment="1">
      <alignment horizontal="center" vertical="center"/>
    </xf>
    <xf numFmtId="0" fontId="17" fillId="4" borderId="17" xfId="4" applyFont="1" applyFill="1" applyBorder="1" applyAlignment="1">
      <alignment horizontal="center" vertical="center"/>
    </xf>
    <xf numFmtId="168" fontId="17" fillId="2" borderId="53" xfId="2" applyNumberFormat="1" applyFont="1" applyFill="1" applyBorder="1" applyAlignment="1">
      <alignment horizontal="center" vertical="center"/>
    </xf>
    <xf numFmtId="0" fontId="26" fillId="4" borderId="16" xfId="4" applyFont="1" applyFill="1" applyBorder="1" applyAlignment="1">
      <alignment horizontal="center" vertical="center"/>
    </xf>
    <xf numFmtId="0" fontId="26" fillId="4" borderId="52" xfId="4" applyFont="1" applyFill="1" applyBorder="1" applyAlignment="1">
      <alignment horizontal="right" vertical="center"/>
    </xf>
    <xf numFmtId="0" fontId="26" fillId="4" borderId="17" xfId="4" applyFont="1" applyFill="1" applyBorder="1" applyAlignment="1">
      <alignment horizontal="center" vertical="center"/>
    </xf>
    <xf numFmtId="168" fontId="17" fillId="0" borderId="53" xfId="2" applyNumberFormat="1" applyFont="1" applyBorder="1" applyAlignment="1" applyProtection="1">
      <alignment horizontal="center" vertical="center"/>
      <protection locked="0"/>
    </xf>
    <xf numFmtId="0" fontId="17" fillId="4" borderId="7" xfId="4" applyFont="1" applyFill="1" applyBorder="1" applyAlignment="1">
      <alignment horizontal="center" vertical="center"/>
    </xf>
    <xf numFmtId="0" fontId="17" fillId="4" borderId="128" xfId="4" applyFont="1" applyFill="1" applyBorder="1" applyAlignment="1">
      <alignment horizontal="center" vertical="center"/>
    </xf>
    <xf numFmtId="0" fontId="17" fillId="4" borderId="8" xfId="4" applyFont="1" applyFill="1" applyBorder="1" applyAlignment="1">
      <alignment horizontal="center" vertical="center"/>
    </xf>
    <xf numFmtId="168" fontId="17" fillId="0" borderId="37" xfId="2" applyNumberFormat="1" applyFont="1" applyBorder="1" applyAlignment="1" applyProtection="1">
      <alignment horizontal="center" vertical="center"/>
      <protection locked="0"/>
    </xf>
    <xf numFmtId="1" fontId="17" fillId="4" borderId="13" xfId="4" applyNumberFormat="1" applyFont="1" applyFill="1" applyBorder="1" applyAlignment="1">
      <alignment horizontal="center" vertical="center"/>
    </xf>
    <xf numFmtId="170" fontId="17" fillId="4" borderId="22" xfId="4" applyNumberFormat="1" applyFont="1" applyFill="1" applyBorder="1" applyAlignment="1">
      <alignment horizontal="center" vertical="center"/>
    </xf>
    <xf numFmtId="170" fontId="17" fillId="4" borderId="14" xfId="4" applyNumberFormat="1" applyFont="1" applyFill="1" applyBorder="1" applyAlignment="1">
      <alignment horizontal="center" vertical="center"/>
    </xf>
    <xf numFmtId="1" fontId="17" fillId="2" borderId="49" xfId="2" applyNumberFormat="1" applyFont="1" applyFill="1" applyBorder="1" applyAlignment="1">
      <alignment horizontal="center" vertical="center"/>
    </xf>
    <xf numFmtId="16" fontId="22" fillId="4" borderId="16" xfId="4" applyNumberFormat="1" applyFont="1" applyFill="1" applyBorder="1" applyAlignment="1">
      <alignment horizontal="center" vertical="center"/>
    </xf>
    <xf numFmtId="170" fontId="22" fillId="2" borderId="53" xfId="2" applyNumberFormat="1" applyFont="1" applyFill="1" applyBorder="1" applyAlignment="1">
      <alignment horizontal="center" vertical="center"/>
    </xf>
    <xf numFmtId="1" fontId="22" fillId="2" borderId="53" xfId="2" applyNumberFormat="1" applyFont="1" applyFill="1" applyBorder="1" applyAlignment="1">
      <alignment horizontal="center" vertical="center"/>
    </xf>
    <xf numFmtId="1" fontId="26" fillId="2" borderId="53" xfId="2" applyNumberFormat="1" applyFont="1" applyFill="1" applyBorder="1" applyAlignment="1">
      <alignment horizontal="center" vertical="center"/>
    </xf>
    <xf numFmtId="0" fontId="26" fillId="4" borderId="122" xfId="4" applyFont="1" applyFill="1" applyBorder="1" applyAlignment="1">
      <alignment horizontal="right" vertical="center"/>
    </xf>
    <xf numFmtId="0" fontId="26" fillId="4" borderId="28" xfId="4" applyFont="1" applyFill="1" applyBorder="1" applyAlignment="1">
      <alignment horizontal="center" vertical="center"/>
    </xf>
    <xf numFmtId="1" fontId="26" fillId="2" borderId="123" xfId="2" applyNumberFormat="1" applyFont="1" applyFill="1" applyBorder="1" applyAlignment="1">
      <alignment horizontal="center" vertical="center"/>
    </xf>
    <xf numFmtId="168" fontId="22" fillId="0" borderId="53" xfId="2" applyNumberFormat="1" applyFont="1" applyBorder="1" applyAlignment="1" applyProtection="1">
      <alignment horizontal="center" vertical="center"/>
      <protection locked="0"/>
    </xf>
    <xf numFmtId="0" fontId="22" fillId="4" borderId="46" xfId="4" applyFont="1" applyFill="1" applyBorder="1" applyAlignment="1">
      <alignment horizontal="right" vertical="center"/>
    </xf>
    <xf numFmtId="0" fontId="17" fillId="4" borderId="7" xfId="0" applyFont="1" applyFill="1" applyBorder="1" applyAlignment="1">
      <alignment horizontal="center" vertical="center"/>
    </xf>
    <xf numFmtId="0" fontId="17" fillId="4" borderId="8" xfId="0" applyFont="1" applyFill="1" applyBorder="1" applyAlignment="1">
      <alignment horizontal="center" vertical="center" wrapText="1"/>
    </xf>
    <xf numFmtId="168" fontId="17" fillId="4" borderId="8" xfId="0" applyNumberFormat="1" applyFont="1" applyFill="1" applyBorder="1" applyAlignment="1">
      <alignment horizontal="center" vertical="center"/>
    </xf>
    <xf numFmtId="168" fontId="17" fillId="0" borderId="9" xfId="0" applyNumberFormat="1" applyFont="1" applyBorder="1" applyAlignment="1" applyProtection="1">
      <alignment horizontal="center" vertical="center"/>
      <protection locked="0"/>
    </xf>
    <xf numFmtId="0" fontId="17" fillId="4" borderId="128" xfId="0" applyFont="1" applyFill="1" applyBorder="1" applyAlignment="1">
      <alignment horizontal="center" vertical="center" wrapText="1"/>
    </xf>
    <xf numFmtId="168" fontId="17" fillId="0" borderId="37" xfId="0" applyNumberFormat="1" applyFont="1" applyBorder="1" applyAlignment="1" applyProtection="1">
      <alignment horizontal="center" vertical="center"/>
      <protection locked="0"/>
    </xf>
    <xf numFmtId="0" fontId="17" fillId="4" borderId="125" xfId="4" applyFont="1" applyFill="1" applyBorder="1" applyAlignment="1">
      <alignment horizontal="center" vertical="center"/>
    </xf>
    <xf numFmtId="0" fontId="17" fillId="4" borderId="127" xfId="4" applyFont="1" applyFill="1" applyBorder="1" applyAlignment="1">
      <alignment horizontal="center" vertical="center"/>
    </xf>
    <xf numFmtId="168" fontId="17" fillId="0" borderId="100" xfId="2" applyNumberFormat="1" applyFont="1" applyBorder="1" applyAlignment="1" applyProtection="1">
      <alignment horizontal="center" vertical="center"/>
      <protection locked="0"/>
    </xf>
    <xf numFmtId="0" fontId="17" fillId="4" borderId="10" xfId="4" applyFont="1" applyFill="1" applyBorder="1" applyAlignment="1">
      <alignment horizontal="center" vertical="center"/>
    </xf>
    <xf numFmtId="0" fontId="17" fillId="4" borderId="84" xfId="4" applyFont="1" applyFill="1" applyBorder="1" applyAlignment="1">
      <alignment horizontal="center" vertical="center" wrapText="1"/>
    </xf>
    <xf numFmtId="0" fontId="17" fillId="4" borderId="11" xfId="4" applyFont="1" applyFill="1" applyBorder="1" applyAlignment="1">
      <alignment horizontal="center" vertical="center"/>
    </xf>
    <xf numFmtId="168" fontId="17" fillId="2" borderId="83" xfId="2" applyNumberFormat="1" applyFont="1" applyFill="1" applyBorder="1" applyAlignment="1">
      <alignment horizontal="center" vertical="center"/>
    </xf>
    <xf numFmtId="0" fontId="22" fillId="4" borderId="20" xfId="4" applyFont="1" applyFill="1" applyBorder="1" applyAlignment="1">
      <alignment horizontal="center" vertical="center"/>
    </xf>
    <xf numFmtId="0" fontId="22" fillId="4" borderId="52" xfId="4" applyFont="1" applyFill="1" applyBorder="1" applyAlignment="1">
      <alignment horizontal="center" vertical="center"/>
    </xf>
    <xf numFmtId="0" fontId="22" fillId="4" borderId="19" xfId="4" applyFont="1" applyFill="1" applyBorder="1" applyAlignment="1">
      <alignment horizontal="center" vertical="center"/>
    </xf>
    <xf numFmtId="0" fontId="22" fillId="4" borderId="56" xfId="4" applyFont="1" applyFill="1" applyBorder="1" applyAlignment="1">
      <alignment horizontal="center" vertical="center"/>
    </xf>
    <xf numFmtId="168" fontId="22" fillId="0" borderId="57" xfId="2" applyNumberFormat="1" applyFont="1" applyBorder="1" applyAlignment="1" applyProtection="1">
      <alignment horizontal="center" vertical="center"/>
      <protection locked="0"/>
    </xf>
    <xf numFmtId="168" fontId="22" fillId="2" borderId="53" xfId="2" applyNumberFormat="1" applyFont="1" applyFill="1" applyBorder="1" applyAlignment="1">
      <alignment horizontal="center" vertical="center"/>
    </xf>
    <xf numFmtId="168" fontId="22" fillId="4" borderId="53" xfId="4" applyNumberFormat="1" applyFont="1" applyFill="1" applyBorder="1" applyAlignment="1">
      <alignment horizontal="center" vertical="center"/>
    </xf>
    <xf numFmtId="0" fontId="26" fillId="4" borderId="56" xfId="4" applyFont="1" applyFill="1" applyBorder="1" applyAlignment="1">
      <alignment horizontal="right" vertical="center" wrapText="1"/>
    </xf>
    <xf numFmtId="168" fontId="26" fillId="0" borderId="57" xfId="2" applyNumberFormat="1" applyFont="1" applyBorder="1" applyAlignment="1">
      <alignment horizontal="center" vertical="center"/>
    </xf>
    <xf numFmtId="0" fontId="17" fillId="4" borderId="22" xfId="4" applyFont="1" applyFill="1" applyBorder="1" applyAlignment="1">
      <alignment horizontal="center" vertical="center" wrapText="1"/>
    </xf>
    <xf numFmtId="168" fontId="17" fillId="2" borderId="49" xfId="2" applyNumberFormat="1" applyFont="1" applyFill="1" applyBorder="1" applyAlignment="1" applyProtection="1">
      <alignment horizontal="center" vertical="center"/>
      <protection locked="0"/>
    </xf>
    <xf numFmtId="0" fontId="22" fillId="4" borderId="33" xfId="4" applyFont="1" applyFill="1" applyBorder="1" applyAlignment="1">
      <alignment horizontal="center" vertical="center"/>
    </xf>
    <xf numFmtId="0" fontId="22" fillId="4" borderId="46" xfId="4" applyFont="1" applyFill="1" applyBorder="1" applyAlignment="1">
      <alignment horizontal="center" vertical="center" wrapText="1"/>
    </xf>
    <xf numFmtId="168" fontId="22" fillId="0" borderId="47" xfId="2" applyNumberFormat="1" applyFont="1" applyBorder="1" applyAlignment="1" applyProtection="1">
      <alignment horizontal="center" vertical="center"/>
      <protection locked="0"/>
    </xf>
    <xf numFmtId="0" fontId="22" fillId="4" borderId="125" xfId="4" applyFont="1" applyFill="1" applyBorder="1" applyAlignment="1">
      <alignment horizontal="center" vertical="center"/>
    </xf>
    <xf numFmtId="0" fontId="22" fillId="4" borderId="127" xfId="4" applyFont="1" applyFill="1" applyBorder="1" applyAlignment="1">
      <alignment horizontal="center" vertical="center" wrapText="1"/>
    </xf>
    <xf numFmtId="168" fontId="22" fillId="0" borderId="100" xfId="2" applyNumberFormat="1" applyFont="1" applyBorder="1" applyAlignment="1" applyProtection="1">
      <alignment horizontal="center" vertical="center"/>
      <protection locked="0"/>
    </xf>
    <xf numFmtId="0" fontId="17" fillId="4" borderId="61" xfId="4" applyFont="1" applyFill="1" applyBorder="1" applyAlignment="1">
      <alignment horizontal="center" vertical="center"/>
    </xf>
    <xf numFmtId="0" fontId="17" fillId="4" borderId="124" xfId="4" applyFont="1" applyFill="1" applyBorder="1" applyAlignment="1">
      <alignment horizontal="center" vertical="center"/>
    </xf>
    <xf numFmtId="170" fontId="17" fillId="4" borderId="62" xfId="4" applyNumberFormat="1" applyFont="1" applyFill="1" applyBorder="1" applyAlignment="1">
      <alignment horizontal="center" vertical="center"/>
    </xf>
    <xf numFmtId="1" fontId="17" fillId="2" borderId="63" xfId="2" applyNumberFormat="1" applyFont="1" applyFill="1" applyBorder="1" applyAlignment="1">
      <alignment horizontal="center" vertical="center"/>
    </xf>
    <xf numFmtId="0" fontId="26" fillId="4" borderId="133" xfId="4" applyFont="1" applyFill="1" applyBorder="1" applyAlignment="1">
      <alignment horizontal="center" vertical="center"/>
    </xf>
    <xf numFmtId="3" fontId="26" fillId="4" borderId="44" xfId="4" applyNumberFormat="1" applyFont="1" applyFill="1" applyBorder="1" applyAlignment="1">
      <alignment horizontal="center" vertical="center"/>
    </xf>
    <xf numFmtId="0" fontId="22" fillId="4" borderId="16" xfId="4" applyFont="1" applyFill="1" applyBorder="1" applyAlignment="1">
      <alignment horizontal="center" vertical="center" wrapText="1"/>
    </xf>
    <xf numFmtId="0" fontId="17" fillId="4" borderId="11" xfId="4" applyFont="1" applyFill="1" applyBorder="1" applyAlignment="1">
      <alignment horizontal="center" vertical="center" wrapText="1"/>
    </xf>
    <xf numFmtId="2" fontId="17" fillId="4" borderId="12" xfId="4" applyNumberFormat="1" applyFont="1" applyFill="1" applyBorder="1" applyAlignment="1">
      <alignment horizontal="center" vertical="center" wrapText="1"/>
    </xf>
    <xf numFmtId="0" fontId="22" fillId="4" borderId="17" xfId="4" applyFont="1" applyFill="1" applyBorder="1" applyAlignment="1">
      <alignment horizontal="right" vertical="center" wrapText="1"/>
    </xf>
    <xf numFmtId="0" fontId="22" fillId="4" borderId="17" xfId="4" applyFont="1" applyFill="1" applyBorder="1" applyAlignment="1">
      <alignment horizontal="center" vertical="center" wrapText="1"/>
    </xf>
    <xf numFmtId="2" fontId="22" fillId="4" borderId="18" xfId="4" applyNumberFormat="1" applyFont="1" applyFill="1" applyBorder="1" applyAlignment="1">
      <alignment horizontal="center" vertical="center" wrapText="1"/>
    </xf>
    <xf numFmtId="0" fontId="28" fillId="4" borderId="16" xfId="2" applyFont="1" applyFill="1" applyBorder="1" applyAlignment="1">
      <alignment horizontal="center" vertical="center" wrapText="1"/>
    </xf>
    <xf numFmtId="0" fontId="28" fillId="4" borderId="20" xfId="2" applyFont="1" applyFill="1" applyBorder="1" applyAlignment="1">
      <alignment horizontal="right" vertical="center" wrapText="1"/>
    </xf>
    <xf numFmtId="0" fontId="22" fillId="4" borderId="17" xfId="2" applyFont="1" applyFill="1" applyBorder="1" applyAlignment="1">
      <alignment horizontal="center" vertical="center" wrapText="1"/>
    </xf>
    <xf numFmtId="2" fontId="22" fillId="4" borderId="17" xfId="2" applyNumberFormat="1" applyFont="1" applyFill="1" applyBorder="1" applyAlignment="1">
      <alignment horizontal="center" vertical="center" wrapText="1"/>
    </xf>
    <xf numFmtId="0" fontId="28" fillId="4" borderId="134" xfId="2" applyFont="1" applyFill="1" applyBorder="1" applyAlignment="1">
      <alignment horizontal="center" vertical="center" wrapText="1"/>
    </xf>
    <xf numFmtId="0" fontId="28" fillId="4" borderId="28" xfId="2" applyFont="1" applyFill="1" applyBorder="1" applyAlignment="1">
      <alignment horizontal="right" vertical="center" wrapText="1"/>
    </xf>
    <xf numFmtId="0" fontId="22" fillId="4" borderId="28" xfId="2" applyFont="1" applyFill="1" applyBorder="1" applyAlignment="1">
      <alignment horizontal="center" vertical="center" wrapText="1"/>
    </xf>
    <xf numFmtId="2" fontId="22" fillId="4" borderId="32" xfId="4" applyNumberFormat="1" applyFont="1" applyFill="1" applyBorder="1" applyAlignment="1">
      <alignment horizontal="center" vertical="center" wrapText="1"/>
    </xf>
    <xf numFmtId="0" fontId="17" fillId="4" borderId="125" xfId="4" applyFont="1" applyFill="1" applyBorder="1" applyAlignment="1">
      <alignment horizontal="center" vertical="center" wrapText="1"/>
    </xf>
    <xf numFmtId="0" fontId="17" fillId="4" borderId="126" xfId="4" applyFont="1" applyFill="1" applyBorder="1" applyAlignment="1">
      <alignment horizontal="center" vertical="center" wrapText="1"/>
    </xf>
    <xf numFmtId="0" fontId="22" fillId="4" borderId="126" xfId="4" applyFont="1" applyFill="1" applyBorder="1" applyAlignment="1">
      <alignment horizontal="center" vertical="center" wrapText="1"/>
    </xf>
    <xf numFmtId="2" fontId="9" fillId="4" borderId="18" xfId="4" applyNumberFormat="1" applyFont="1" applyFill="1" applyBorder="1" applyAlignment="1">
      <alignment horizontal="center" vertical="center" wrapText="1"/>
    </xf>
    <xf numFmtId="0" fontId="22" fillId="4" borderId="35" xfId="4" applyFont="1" applyFill="1" applyBorder="1" applyAlignment="1">
      <alignment horizontal="center" vertical="center" wrapText="1"/>
    </xf>
    <xf numFmtId="0" fontId="22" fillId="4" borderId="28" xfId="4" applyFont="1" applyFill="1" applyBorder="1" applyAlignment="1">
      <alignment horizontal="right" vertical="center" wrapText="1"/>
    </xf>
    <xf numFmtId="0" fontId="22" fillId="4" borderId="28" xfId="4" applyFont="1" applyFill="1" applyBorder="1" applyAlignment="1">
      <alignment horizontal="center" vertical="center" wrapText="1"/>
    </xf>
    <xf numFmtId="2" fontId="9" fillId="4" borderId="29" xfId="4" applyNumberFormat="1" applyFont="1" applyFill="1" applyBorder="1" applyAlignment="1">
      <alignment horizontal="center" vertical="center" wrapText="1"/>
    </xf>
    <xf numFmtId="0" fontId="17" fillId="4" borderId="67" xfId="4" applyFont="1" applyFill="1" applyBorder="1" applyAlignment="1">
      <alignment horizontal="center" vertical="center" wrapText="1"/>
    </xf>
    <xf numFmtId="0" fontId="17" fillId="4" borderId="68" xfId="4" applyFont="1" applyFill="1" applyBorder="1" applyAlignment="1">
      <alignment horizontal="center" vertical="center" wrapText="1"/>
    </xf>
    <xf numFmtId="2" fontId="17" fillId="4" borderId="69" xfId="4" applyNumberFormat="1" applyFont="1" applyFill="1" applyBorder="1" applyAlignment="1">
      <alignment horizontal="center" vertical="center" wrapText="1"/>
    </xf>
    <xf numFmtId="3" fontId="22" fillId="0" borderId="21" xfId="4" applyNumberFormat="1" applyFont="1" applyBorder="1" applyAlignment="1" applyProtection="1">
      <alignment horizontal="center" vertical="center"/>
      <protection locked="0"/>
    </xf>
    <xf numFmtId="0" fontId="22" fillId="4" borderId="8" xfId="4" applyFont="1" applyFill="1" applyBorder="1" applyAlignment="1">
      <alignment horizontal="center" vertical="center"/>
    </xf>
    <xf numFmtId="3" fontId="22" fillId="0" borderId="9" xfId="4" applyNumberFormat="1" applyFont="1" applyBorder="1" applyAlignment="1" applyProtection="1">
      <alignment horizontal="center" vertical="center"/>
      <protection locked="0"/>
    </xf>
    <xf numFmtId="3" fontId="17" fillId="4" borderId="15" xfId="4" applyNumberFormat="1" applyFont="1" applyFill="1" applyBorder="1" applyAlignment="1">
      <alignment horizontal="center" vertical="center"/>
    </xf>
    <xf numFmtId="3" fontId="22" fillId="4" borderId="18" xfId="4" applyNumberFormat="1" applyFont="1" applyFill="1" applyBorder="1" applyAlignment="1">
      <alignment horizontal="center" vertical="center"/>
    </xf>
    <xf numFmtId="0" fontId="26" fillId="4" borderId="17" xfId="4" applyFont="1" applyFill="1" applyBorder="1" applyAlignment="1">
      <alignment horizontal="right" vertical="center"/>
    </xf>
    <xf numFmtId="3" fontId="26" fillId="0" borderId="18" xfId="4" applyNumberFormat="1" applyFont="1" applyBorder="1" applyAlignment="1" applyProtection="1">
      <alignment horizontal="center" vertical="center"/>
      <protection locked="0"/>
    </xf>
    <xf numFmtId="3" fontId="22" fillId="0" borderId="18" xfId="4" applyNumberFormat="1" applyFont="1" applyBorder="1" applyAlignment="1" applyProtection="1">
      <alignment horizontal="center" vertical="center"/>
      <protection locked="0"/>
    </xf>
    <xf numFmtId="0" fontId="22" fillId="4" borderId="126" xfId="4" applyFont="1" applyFill="1" applyBorder="1" applyAlignment="1">
      <alignment horizontal="center" vertical="center"/>
    </xf>
    <xf numFmtId="3" fontId="22" fillId="0" borderId="99" xfId="4" applyNumberFormat="1" applyFont="1" applyBorder="1" applyAlignment="1" applyProtection="1">
      <alignment horizontal="center" vertical="center"/>
      <protection locked="0"/>
    </xf>
    <xf numFmtId="0" fontId="22" fillId="4" borderId="35" xfId="4" applyFont="1" applyFill="1" applyBorder="1" applyAlignment="1">
      <alignment horizontal="center" vertical="center"/>
    </xf>
    <xf numFmtId="0" fontId="22" fillId="4" borderId="28" xfId="4" applyFont="1" applyFill="1" applyBorder="1" applyAlignment="1">
      <alignment horizontal="center" vertical="center"/>
    </xf>
    <xf numFmtId="3" fontId="22" fillId="0" borderId="29" xfId="4" applyNumberFormat="1" applyFont="1" applyBorder="1" applyAlignment="1" applyProtection="1">
      <alignment horizontal="center" vertical="center"/>
      <protection locked="0"/>
    </xf>
    <xf numFmtId="3" fontId="40" fillId="4" borderId="15" xfId="4" applyNumberFormat="1" applyFont="1" applyFill="1" applyBorder="1" applyAlignment="1">
      <alignment horizontal="center" vertical="center"/>
    </xf>
    <xf numFmtId="0" fontId="17" fillId="4" borderId="14" xfId="4" applyFont="1" applyFill="1" applyBorder="1" applyAlignment="1">
      <alignment horizontal="center" vertical="center" wrapText="1"/>
    </xf>
    <xf numFmtId="3" fontId="22" fillId="4" borderId="15" xfId="4" applyNumberFormat="1" applyFont="1" applyFill="1" applyBorder="1" applyAlignment="1">
      <alignment horizontal="center" vertical="center"/>
    </xf>
    <xf numFmtId="0" fontId="22" fillId="4" borderId="34" xfId="4" applyFont="1" applyFill="1" applyBorder="1" applyAlignment="1">
      <alignment horizontal="center" vertical="center"/>
    </xf>
    <xf numFmtId="3" fontId="22" fillId="0" borderId="25" xfId="4" applyNumberFormat="1" applyFont="1" applyBorder="1" applyAlignment="1" applyProtection="1">
      <alignment horizontal="center" vertical="center"/>
      <protection locked="0"/>
    </xf>
    <xf numFmtId="0" fontId="41" fillId="0" borderId="0" xfId="2" applyFont="1"/>
    <xf numFmtId="0" fontId="17" fillId="4" borderId="7" xfId="2" applyFont="1" applyFill="1" applyBorder="1" applyAlignment="1">
      <alignment horizontal="center" vertical="center"/>
    </xf>
    <xf numFmtId="0" fontId="17" fillId="4" borderId="8" xfId="2" applyFont="1" applyFill="1" applyBorder="1" applyAlignment="1">
      <alignment horizontal="center" vertical="center"/>
    </xf>
    <xf numFmtId="0" fontId="32" fillId="4" borderId="8" xfId="2" applyFont="1" applyFill="1" applyBorder="1" applyAlignment="1">
      <alignment horizontal="center" vertical="center" wrapText="1"/>
    </xf>
    <xf numFmtId="3" fontId="32" fillId="4" borderId="9" xfId="2" applyNumberFormat="1" applyFont="1" applyFill="1" applyBorder="1" applyAlignment="1">
      <alignment horizontal="center" vertical="center"/>
    </xf>
    <xf numFmtId="0" fontId="22" fillId="4" borderId="33" xfId="2" applyFont="1" applyFill="1" applyBorder="1" applyAlignment="1">
      <alignment horizontal="center" vertical="center"/>
    </xf>
    <xf numFmtId="0" fontId="22" fillId="4" borderId="34" xfId="2" applyFont="1" applyFill="1" applyBorder="1" applyAlignment="1">
      <alignment horizontal="center" vertical="center"/>
    </xf>
    <xf numFmtId="168" fontId="22" fillId="0" borderId="34" xfId="2" applyNumberFormat="1" applyFont="1" applyBorder="1" applyAlignment="1" applyProtection="1">
      <alignment horizontal="center" vertical="center"/>
      <protection locked="0"/>
    </xf>
    <xf numFmtId="168" fontId="9" fillId="4" borderId="25" xfId="2" applyNumberFormat="1" applyFont="1" applyFill="1" applyBorder="1" applyAlignment="1">
      <alignment horizontal="center"/>
    </xf>
    <xf numFmtId="0" fontId="22" fillId="4" borderId="16" xfId="2" applyFont="1" applyFill="1" applyBorder="1" applyAlignment="1">
      <alignment horizontal="center" vertical="center"/>
    </xf>
    <xf numFmtId="0" fontId="22" fillId="4" borderId="17" xfId="2" applyFont="1" applyFill="1" applyBorder="1" applyAlignment="1">
      <alignment horizontal="center" vertical="center"/>
    </xf>
    <xf numFmtId="0" fontId="22" fillId="4" borderId="35" xfId="2" applyFont="1" applyFill="1" applyBorder="1" applyAlignment="1">
      <alignment horizontal="center" vertical="center"/>
    </xf>
    <xf numFmtId="0" fontId="22" fillId="4" borderId="28" xfId="2" applyFont="1" applyFill="1" applyBorder="1" applyAlignment="1">
      <alignment horizontal="center" vertical="center"/>
    </xf>
    <xf numFmtId="10" fontId="22" fillId="4" borderId="28" xfId="2" applyNumberFormat="1" applyFont="1" applyFill="1" applyBorder="1" applyAlignment="1">
      <alignment horizontal="center" vertical="center"/>
    </xf>
    <xf numFmtId="10" fontId="22" fillId="4" borderId="29" xfId="2" applyNumberFormat="1" applyFont="1" applyFill="1" applyBorder="1" applyAlignment="1">
      <alignment horizontal="center" vertical="center"/>
    </xf>
    <xf numFmtId="0" fontId="15" fillId="0" borderId="0" xfId="0" applyFont="1" applyAlignment="1">
      <alignment wrapText="1"/>
    </xf>
    <xf numFmtId="0" fontId="16" fillId="4" borderId="1" xfId="6" applyFont="1" applyFill="1" applyBorder="1" applyAlignment="1">
      <alignment horizontal="center" vertical="center"/>
    </xf>
    <xf numFmtId="0" fontId="17" fillId="4" borderId="131" xfId="6" applyFont="1" applyFill="1" applyBorder="1" applyAlignment="1">
      <alignment horizontal="center" vertical="center"/>
    </xf>
    <xf numFmtId="168" fontId="17" fillId="4" borderId="81" xfId="6" applyNumberFormat="1" applyFont="1" applyFill="1" applyBorder="1" applyAlignment="1">
      <alignment horizontal="center" vertical="center" wrapText="1"/>
    </xf>
    <xf numFmtId="3" fontId="17" fillId="4" borderId="9" xfId="6" applyNumberFormat="1" applyFont="1" applyFill="1" applyBorder="1" applyAlignment="1">
      <alignment horizontal="center" vertical="center" wrapText="1"/>
    </xf>
    <xf numFmtId="0" fontId="17" fillId="4" borderId="36" xfId="6" applyFont="1" applyFill="1" applyBorder="1" applyAlignment="1">
      <alignment horizontal="center" vertical="center"/>
    </xf>
    <xf numFmtId="0" fontId="17" fillId="4" borderId="37" xfId="6" applyFont="1" applyFill="1" applyBorder="1" applyAlignment="1">
      <alignment horizontal="center" vertical="center"/>
    </xf>
    <xf numFmtId="0" fontId="17" fillId="4" borderId="13" xfId="6" applyFont="1" applyFill="1" applyBorder="1" applyAlignment="1">
      <alignment horizontal="center" vertical="center"/>
    </xf>
    <xf numFmtId="0" fontId="17" fillId="4" borderId="14" xfId="6" applyFont="1" applyFill="1" applyBorder="1" applyAlignment="1">
      <alignment horizontal="center" vertical="center"/>
    </xf>
    <xf numFmtId="168" fontId="17" fillId="0" borderId="15" xfId="6" applyNumberFormat="1" applyFont="1" applyBorder="1" applyAlignment="1" applyProtection="1">
      <alignment horizontal="center" vertical="center"/>
      <protection locked="0"/>
    </xf>
    <xf numFmtId="0" fontId="17" fillId="4" borderId="16" xfId="6" applyFont="1" applyFill="1" applyBorder="1" applyAlignment="1">
      <alignment horizontal="center" vertical="center"/>
    </xf>
    <xf numFmtId="0" fontId="17" fillId="4" borderId="17" xfId="6" applyFont="1" applyFill="1" applyBorder="1" applyAlignment="1">
      <alignment horizontal="center" vertical="center"/>
    </xf>
    <xf numFmtId="0" fontId="17" fillId="4" borderId="34" xfId="6" applyFont="1" applyFill="1" applyBorder="1" applyAlignment="1">
      <alignment horizontal="center" vertical="center"/>
    </xf>
    <xf numFmtId="168" fontId="17" fillId="0" borderId="18" xfId="6" applyNumberFormat="1" applyFont="1" applyBorder="1" applyAlignment="1" applyProtection="1">
      <alignment horizontal="center" vertical="center"/>
      <protection locked="0"/>
    </xf>
    <xf numFmtId="0" fontId="22" fillId="4" borderId="16" xfId="6" applyFont="1" applyFill="1" applyBorder="1" applyAlignment="1">
      <alignment horizontal="center" vertical="center"/>
    </xf>
    <xf numFmtId="0" fontId="22" fillId="4" borderId="17" xfId="6" applyFont="1" applyFill="1" applyBorder="1" applyAlignment="1">
      <alignment horizontal="center" vertical="center"/>
    </xf>
    <xf numFmtId="168" fontId="22" fillId="0" borderId="18" xfId="6" applyNumberFormat="1" applyFont="1" applyBorder="1" applyAlignment="1" applyProtection="1">
      <alignment horizontal="center" vertical="center"/>
      <protection locked="0"/>
    </xf>
    <xf numFmtId="0" fontId="22" fillId="4" borderId="20" xfId="6" applyFont="1" applyFill="1" applyBorder="1" applyAlignment="1">
      <alignment horizontal="center" vertical="center"/>
    </xf>
    <xf numFmtId="0" fontId="22" fillId="4" borderId="35" xfId="6" applyFont="1" applyFill="1" applyBorder="1" applyAlignment="1">
      <alignment horizontal="center" vertical="center"/>
    </xf>
    <xf numFmtId="0" fontId="22" fillId="4" borderId="28" xfId="6" applyFont="1" applyFill="1" applyBorder="1" applyAlignment="1">
      <alignment horizontal="center" vertical="center"/>
    </xf>
    <xf numFmtId="168" fontId="22" fillId="0" borderId="29" xfId="6" applyNumberFormat="1" applyFont="1" applyBorder="1" applyAlignment="1" applyProtection="1">
      <alignment horizontal="center" vertical="center"/>
      <protection locked="0"/>
    </xf>
    <xf numFmtId="1" fontId="22" fillId="4" borderId="16" xfId="6" applyNumberFormat="1" applyFont="1" applyFill="1" applyBorder="1" applyAlignment="1">
      <alignment horizontal="center" vertical="center"/>
    </xf>
    <xf numFmtId="1" fontId="22" fillId="4" borderId="17" xfId="6" applyNumberFormat="1" applyFont="1" applyFill="1" applyBorder="1" applyAlignment="1">
      <alignment horizontal="right" vertical="center"/>
    </xf>
    <xf numFmtId="1" fontId="22" fillId="4" borderId="17" xfId="6" applyNumberFormat="1" applyFont="1" applyFill="1" applyBorder="1" applyAlignment="1">
      <alignment horizontal="center" vertical="center"/>
    </xf>
    <xf numFmtId="3" fontId="22" fillId="0" borderId="18" xfId="6" applyNumberFormat="1" applyFont="1" applyBorder="1" applyAlignment="1" applyProtection="1">
      <alignment horizontal="center" vertical="center"/>
      <protection locked="0"/>
    </xf>
    <xf numFmtId="0" fontId="22" fillId="4" borderId="17" xfId="6" applyFont="1" applyFill="1" applyBorder="1" applyAlignment="1">
      <alignment horizontal="right" vertical="center"/>
    </xf>
    <xf numFmtId="0" fontId="17" fillId="4" borderId="35" xfId="6" applyFont="1" applyFill="1" applyBorder="1" applyAlignment="1">
      <alignment horizontal="center" vertical="center"/>
    </xf>
    <xf numFmtId="0" fontId="17" fillId="4" borderId="28" xfId="6" applyFont="1" applyFill="1" applyBorder="1" applyAlignment="1">
      <alignment horizontal="right" vertical="center"/>
    </xf>
    <xf numFmtId="1" fontId="17" fillId="4" borderId="28" xfId="6" applyNumberFormat="1" applyFont="1" applyFill="1" applyBorder="1" applyAlignment="1">
      <alignment horizontal="center" vertical="center"/>
    </xf>
    <xf numFmtId="168" fontId="17" fillId="0" borderId="29" xfId="6" applyNumberFormat="1" applyFont="1" applyBorder="1" applyAlignment="1" applyProtection="1">
      <alignment horizontal="center" vertical="center"/>
      <protection locked="0"/>
    </xf>
    <xf numFmtId="0" fontId="17" fillId="4" borderId="17" xfId="6" applyFont="1" applyFill="1" applyBorder="1" applyAlignment="1">
      <alignment horizontal="right" vertical="center"/>
    </xf>
    <xf numFmtId="3" fontId="17" fillId="0" borderId="18" xfId="6" applyNumberFormat="1" applyFont="1" applyBorder="1" applyAlignment="1" applyProtection="1">
      <alignment horizontal="center" vertical="center"/>
      <protection locked="0"/>
    </xf>
    <xf numFmtId="0" fontId="17" fillId="4" borderId="16" xfId="6" applyFont="1" applyFill="1" applyBorder="1" applyAlignment="1">
      <alignment horizontal="center" vertical="center" wrapText="1"/>
    </xf>
    <xf numFmtId="0" fontId="22" fillId="4" borderId="16" xfId="6" applyFont="1" applyFill="1" applyBorder="1" applyAlignment="1">
      <alignment horizontal="center" vertical="center" wrapText="1"/>
    </xf>
    <xf numFmtId="0" fontId="22" fillId="4" borderId="17" xfId="6" applyFont="1" applyFill="1" applyBorder="1" applyAlignment="1">
      <alignment horizontal="right" vertical="center" wrapText="1"/>
    </xf>
    <xf numFmtId="0" fontId="22" fillId="4" borderId="46" xfId="6" applyFont="1" applyFill="1" applyBorder="1" applyAlignment="1">
      <alignment horizontal="right" vertical="center"/>
    </xf>
    <xf numFmtId="0" fontId="17" fillId="4" borderId="46" xfId="6" applyFont="1" applyFill="1" applyBorder="1" applyAlignment="1">
      <alignment horizontal="right" vertical="center"/>
    </xf>
    <xf numFmtId="0" fontId="26" fillId="4" borderId="17" xfId="6" applyFont="1" applyFill="1" applyBorder="1" applyAlignment="1">
      <alignment horizontal="right" vertical="center"/>
    </xf>
    <xf numFmtId="0" fontId="26" fillId="4" borderId="17" xfId="6" applyFont="1" applyFill="1" applyBorder="1" applyAlignment="1">
      <alignment horizontal="center" vertical="center"/>
    </xf>
    <xf numFmtId="168" fontId="26" fillId="0" borderId="18" xfId="6" applyNumberFormat="1" applyFont="1" applyBorder="1" applyAlignment="1" applyProtection="1">
      <alignment horizontal="center" vertical="center"/>
      <protection locked="0"/>
    </xf>
    <xf numFmtId="1" fontId="17" fillId="4" borderId="17" xfId="6" applyNumberFormat="1" applyFont="1" applyFill="1" applyBorder="1" applyAlignment="1">
      <alignment horizontal="center" vertical="center"/>
    </xf>
    <xf numFmtId="0" fontId="22" fillId="4" borderId="34" xfId="6" applyFont="1" applyFill="1" applyBorder="1" applyAlignment="1">
      <alignment horizontal="center" vertical="center"/>
    </xf>
    <xf numFmtId="168" fontId="22" fillId="4" borderId="18" xfId="6" applyNumberFormat="1" applyFont="1" applyFill="1" applyBorder="1" applyAlignment="1">
      <alignment horizontal="center" vertical="center"/>
    </xf>
    <xf numFmtId="0" fontId="26" fillId="4" borderId="16" xfId="6" applyFont="1" applyFill="1" applyBorder="1" applyAlignment="1">
      <alignment horizontal="center" vertical="center"/>
    </xf>
    <xf numFmtId="3" fontId="22" fillId="4" borderId="18" xfId="6" applyNumberFormat="1" applyFont="1" applyFill="1" applyBorder="1" applyAlignment="1">
      <alignment horizontal="center" vertical="center"/>
    </xf>
    <xf numFmtId="3" fontId="26" fillId="0" borderId="18" xfId="6" applyNumberFormat="1" applyFont="1" applyBorder="1" applyAlignment="1" applyProtection="1">
      <alignment horizontal="center" vertical="center"/>
      <protection locked="0"/>
    </xf>
    <xf numFmtId="3" fontId="22" fillId="0" borderId="29" xfId="6" applyNumberFormat="1" applyFont="1" applyBorder="1" applyAlignment="1" applyProtection="1">
      <alignment horizontal="center" vertical="center"/>
      <protection locked="0"/>
    </xf>
    <xf numFmtId="0" fontId="22" fillId="4" borderId="51" xfId="6" applyFont="1" applyFill="1" applyBorder="1" applyAlignment="1">
      <alignment horizontal="right" vertical="center"/>
    </xf>
    <xf numFmtId="3" fontId="22" fillId="0" borderId="25" xfId="6" applyNumberFormat="1" applyFont="1" applyBorder="1" applyAlignment="1" applyProtection="1">
      <alignment horizontal="center" vertical="center"/>
      <protection locked="0"/>
    </xf>
    <xf numFmtId="0" fontId="22" fillId="4" borderId="54" xfId="6" applyFont="1" applyFill="1" applyBorder="1" applyAlignment="1">
      <alignment horizontal="right" vertical="center"/>
    </xf>
    <xf numFmtId="0" fontId="22" fillId="4" borderId="54" xfId="6" applyFont="1" applyFill="1" applyBorder="1" applyAlignment="1">
      <alignment horizontal="center" vertical="center"/>
    </xf>
    <xf numFmtId="0" fontId="22" fillId="4" borderId="19" xfId="6" applyFont="1" applyFill="1" applyBorder="1" applyAlignment="1">
      <alignment horizontal="center" vertical="center"/>
    </xf>
    <xf numFmtId="0" fontId="22" fillId="4" borderId="58" xfId="6" applyFont="1" applyFill="1" applyBorder="1" applyAlignment="1">
      <alignment horizontal="center" vertical="center"/>
    </xf>
    <xf numFmtId="3" fontId="22" fillId="0" borderId="21" xfId="6" applyNumberFormat="1" applyFont="1" applyBorder="1" applyAlignment="1" applyProtection="1">
      <alignment horizontal="center" vertical="center"/>
      <protection locked="0"/>
    </xf>
    <xf numFmtId="0" fontId="34" fillId="4" borderId="16" xfId="6" applyFont="1" applyFill="1" applyBorder="1" applyAlignment="1">
      <alignment horizontal="center" vertical="center"/>
    </xf>
    <xf numFmtId="0" fontId="34" fillId="4" borderId="130" xfId="6" applyFont="1" applyFill="1" applyBorder="1" applyAlignment="1">
      <alignment horizontal="right" vertical="center"/>
    </xf>
    <xf numFmtId="0" fontId="34" fillId="4" borderId="130" xfId="6" applyFont="1" applyFill="1" applyBorder="1" applyAlignment="1">
      <alignment vertical="center"/>
    </xf>
    <xf numFmtId="3" fontId="22" fillId="4" borderId="53" xfId="6" applyNumberFormat="1" applyFont="1" applyFill="1" applyBorder="1" applyAlignment="1">
      <alignment horizontal="center" vertical="center"/>
    </xf>
    <xf numFmtId="0" fontId="22" fillId="4" borderId="33" xfId="6" applyFont="1" applyFill="1" applyBorder="1" applyAlignment="1">
      <alignment horizontal="center" vertical="center"/>
    </xf>
    <xf numFmtId="168" fontId="22" fillId="0" borderId="25" xfId="6" applyNumberFormat="1" applyFont="1" applyBorder="1" applyAlignment="1" applyProtection="1">
      <alignment horizontal="center" vertical="center"/>
      <protection locked="0"/>
    </xf>
    <xf numFmtId="0" fontId="22" fillId="4" borderId="58" xfId="6" applyFont="1" applyFill="1" applyBorder="1" applyAlignment="1">
      <alignment horizontal="right" vertical="center"/>
    </xf>
    <xf numFmtId="168" fontId="22" fillId="0" borderId="21" xfId="6" applyNumberFormat="1" applyFont="1" applyBorder="1" applyAlignment="1" applyProtection="1">
      <alignment horizontal="center" vertical="center"/>
      <protection locked="0"/>
    </xf>
    <xf numFmtId="168" fontId="22" fillId="4" borderId="53" xfId="6" applyNumberFormat="1" applyFont="1" applyFill="1" applyBorder="1" applyAlignment="1">
      <alignment horizontal="center" vertical="center"/>
    </xf>
    <xf numFmtId="0" fontId="34" fillId="4" borderId="125" xfId="6" applyFont="1" applyFill="1" applyBorder="1" applyAlignment="1">
      <alignment horizontal="center" vertical="center"/>
    </xf>
    <xf numFmtId="3" fontId="22" fillId="4" borderId="100" xfId="6" applyNumberFormat="1" applyFont="1" applyFill="1" applyBorder="1" applyAlignment="1">
      <alignment horizontal="center" vertical="center"/>
    </xf>
    <xf numFmtId="168" fontId="22" fillId="4" borderId="21" xfId="6" applyNumberFormat="1" applyFont="1" applyFill="1" applyBorder="1" applyAlignment="1">
      <alignment horizontal="center" vertical="center"/>
    </xf>
    <xf numFmtId="0" fontId="22" fillId="4" borderId="27" xfId="6" applyFont="1" applyFill="1" applyBorder="1" applyAlignment="1">
      <alignment horizontal="center" vertical="center"/>
    </xf>
    <xf numFmtId="0" fontId="22" fillId="4" borderId="122" xfId="6" applyFont="1" applyFill="1" applyBorder="1" applyAlignment="1">
      <alignment horizontal="center" vertical="center"/>
    </xf>
    <xf numFmtId="168" fontId="22" fillId="4" borderId="29" xfId="6" applyNumberFormat="1" applyFont="1" applyFill="1" applyBorder="1" applyAlignment="1">
      <alignment horizontal="center" vertical="center"/>
    </xf>
    <xf numFmtId="0" fontId="22" fillId="4" borderId="13" xfId="6" applyFont="1" applyFill="1" applyBorder="1" applyAlignment="1">
      <alignment horizontal="center" vertical="center"/>
    </xf>
    <xf numFmtId="0" fontId="22" fillId="4" borderId="135" xfId="6" applyFont="1" applyFill="1" applyBorder="1" applyAlignment="1">
      <alignment horizontal="center" vertical="center"/>
    </xf>
    <xf numFmtId="168" fontId="22" fillId="0" borderId="15" xfId="6" applyNumberFormat="1" applyFont="1" applyBorder="1" applyAlignment="1" applyProtection="1">
      <alignment horizontal="center" vertical="center"/>
      <protection locked="0"/>
    </xf>
    <xf numFmtId="0" fontId="26" fillId="4" borderId="19" xfId="6" applyFont="1" applyFill="1" applyBorder="1" applyAlignment="1">
      <alignment horizontal="center" vertical="center"/>
    </xf>
    <xf numFmtId="0" fontId="26" fillId="4" borderId="58" xfId="6" applyFont="1" applyFill="1" applyBorder="1" applyAlignment="1">
      <alignment horizontal="center" vertical="center"/>
    </xf>
    <xf numFmtId="0" fontId="26" fillId="4" borderId="20" xfId="6" applyFont="1" applyFill="1" applyBorder="1" applyAlignment="1">
      <alignment horizontal="center" vertical="center"/>
    </xf>
    <xf numFmtId="0" fontId="22" fillId="4" borderId="135" xfId="6" applyFont="1" applyFill="1" applyBorder="1" applyAlignment="1">
      <alignment vertical="center"/>
    </xf>
    <xf numFmtId="0" fontId="22" fillId="4" borderId="130" xfId="6" applyFont="1" applyFill="1" applyBorder="1" applyAlignment="1">
      <alignment vertical="center"/>
    </xf>
    <xf numFmtId="168" fontId="26" fillId="4" borderId="17" xfId="6" applyNumberFormat="1" applyFont="1" applyFill="1" applyBorder="1" applyAlignment="1">
      <alignment horizontal="center" vertical="center"/>
    </xf>
    <xf numFmtId="171" fontId="22" fillId="0" borderId="18" xfId="6" applyNumberFormat="1" applyFont="1" applyBorder="1" applyAlignment="1" applyProtection="1">
      <alignment horizontal="center" vertical="center"/>
      <protection locked="0"/>
    </xf>
    <xf numFmtId="0" fontId="22" fillId="4" borderId="125" xfId="6" applyFont="1" applyFill="1" applyBorder="1" applyAlignment="1">
      <alignment horizontal="center" vertical="center"/>
    </xf>
    <xf numFmtId="0" fontId="22" fillId="4" borderId="136" xfId="6" applyFont="1" applyFill="1" applyBorder="1" applyAlignment="1">
      <alignment horizontal="left" vertical="center"/>
    </xf>
    <xf numFmtId="0" fontId="22" fillId="4" borderId="126" xfId="6" applyFont="1" applyFill="1" applyBorder="1" applyAlignment="1">
      <alignment horizontal="center" vertical="center"/>
    </xf>
    <xf numFmtId="3" fontId="22" fillId="0" borderId="99" xfId="6" applyNumberFormat="1" applyFont="1" applyBorder="1" applyAlignment="1" applyProtection="1">
      <alignment horizontal="center" vertical="center"/>
      <protection locked="0"/>
    </xf>
    <xf numFmtId="0" fontId="34" fillId="4" borderId="13" xfId="6" applyFont="1" applyFill="1" applyBorder="1" applyAlignment="1">
      <alignment horizontal="center" vertical="center"/>
    </xf>
    <xf numFmtId="0" fontId="34" fillId="4" borderId="135" xfId="6" applyFont="1" applyFill="1" applyBorder="1" applyAlignment="1">
      <alignment horizontal="right" vertical="center"/>
    </xf>
    <xf numFmtId="4" fontId="17" fillId="4" borderId="49" xfId="6" applyNumberFormat="1" applyFont="1" applyFill="1" applyBorder="1" applyAlignment="1">
      <alignment horizontal="center" vertical="center"/>
    </xf>
    <xf numFmtId="0" fontId="22" fillId="4" borderId="137" xfId="6" applyFont="1" applyFill="1" applyBorder="1" applyAlignment="1">
      <alignment vertical="center"/>
    </xf>
    <xf numFmtId="0" fontId="22" fillId="4" borderId="0" xfId="6" applyFont="1" applyFill="1" applyAlignment="1">
      <alignment vertical="center"/>
    </xf>
    <xf numFmtId="0" fontId="22" fillId="4" borderId="58" xfId="6" applyFont="1" applyFill="1" applyBorder="1" applyAlignment="1">
      <alignment horizontal="left" vertical="center"/>
    </xf>
    <xf numFmtId="168" fontId="22" fillId="4" borderId="49" xfId="6" applyNumberFormat="1" applyFont="1" applyFill="1" applyBorder="1" applyAlignment="1">
      <alignment horizontal="center" vertical="center"/>
    </xf>
    <xf numFmtId="3" fontId="26" fillId="4" borderId="49" xfId="6" applyNumberFormat="1" applyFont="1" applyFill="1" applyBorder="1" applyAlignment="1">
      <alignment horizontal="center" vertical="center"/>
    </xf>
    <xf numFmtId="0" fontId="22" fillId="4" borderId="54" xfId="6" applyFont="1" applyFill="1" applyBorder="1" applyAlignment="1">
      <alignment horizontal="left" vertical="center"/>
    </xf>
    <xf numFmtId="0" fontId="34" fillId="4" borderId="50" xfId="6" applyFont="1" applyFill="1" applyBorder="1" applyAlignment="1">
      <alignment horizontal="right" vertical="center"/>
    </xf>
    <xf numFmtId="0" fontId="34" fillId="4" borderId="14" xfId="6" applyFont="1" applyFill="1" applyBorder="1" applyAlignment="1">
      <alignment horizontal="right" vertical="center"/>
    </xf>
    <xf numFmtId="168" fontId="22" fillId="4" borderId="15" xfId="6" applyNumberFormat="1" applyFont="1" applyFill="1" applyBorder="1" applyAlignment="1">
      <alignment horizontal="center" vertical="center"/>
    </xf>
    <xf numFmtId="0" fontId="22" fillId="4" borderId="137" xfId="6" applyFont="1" applyFill="1" applyBorder="1" applyAlignment="1">
      <alignment horizontal="left" vertical="center"/>
    </xf>
    <xf numFmtId="0" fontId="22" fillId="4" borderId="130" xfId="6" applyFont="1" applyFill="1" applyBorder="1" applyAlignment="1">
      <alignment horizontal="left" vertical="center"/>
    </xf>
    <xf numFmtId="0" fontId="22" fillId="4" borderId="79" xfId="6" applyFont="1" applyFill="1" applyBorder="1" applyAlignment="1">
      <alignment horizontal="left" vertical="center"/>
    </xf>
    <xf numFmtId="16" fontId="22" fillId="4" borderId="16" xfId="6" applyNumberFormat="1" applyFont="1" applyFill="1" applyBorder="1" applyAlignment="1">
      <alignment horizontal="center" vertical="center"/>
    </xf>
    <xf numFmtId="0" fontId="22" fillId="4" borderId="80" xfId="6" applyFont="1" applyFill="1" applyBorder="1" applyAlignment="1">
      <alignment horizontal="left" vertical="center"/>
    </xf>
    <xf numFmtId="0" fontId="22" fillId="4" borderId="22" xfId="6" applyFont="1" applyFill="1" applyBorder="1" applyAlignment="1">
      <alignment horizontal="left" vertical="center"/>
    </xf>
    <xf numFmtId="168" fontId="22" fillId="4" borderId="14" xfId="6" applyNumberFormat="1" applyFont="1" applyFill="1" applyBorder="1" applyAlignment="1">
      <alignment horizontal="center" vertical="center"/>
    </xf>
    <xf numFmtId="3" fontId="22" fillId="4" borderId="15" xfId="6" applyNumberFormat="1" applyFont="1" applyFill="1" applyBorder="1" applyAlignment="1">
      <alignment horizontal="center" vertical="center"/>
    </xf>
    <xf numFmtId="168" fontId="22" fillId="4" borderId="17" xfId="6" applyNumberFormat="1" applyFont="1" applyFill="1" applyBorder="1" applyAlignment="1">
      <alignment horizontal="center" vertical="center"/>
    </xf>
    <xf numFmtId="0" fontId="26" fillId="4" borderId="35" xfId="6" applyFont="1" applyFill="1" applyBorder="1" applyAlignment="1">
      <alignment horizontal="center" vertical="center"/>
    </xf>
    <xf numFmtId="0" fontId="26" fillId="4" borderId="28" xfId="6" applyFont="1" applyFill="1" applyBorder="1" applyAlignment="1">
      <alignment horizontal="right" vertical="center"/>
    </xf>
    <xf numFmtId="168" fontId="26" fillId="4" borderId="28" xfId="6" applyNumberFormat="1" applyFont="1" applyFill="1" applyBorder="1" applyAlignment="1">
      <alignment horizontal="center" vertical="center"/>
    </xf>
    <xf numFmtId="3" fontId="26" fillId="0" borderId="29" xfId="6" applyNumberFormat="1" applyFont="1" applyBorder="1" applyAlignment="1" applyProtection="1">
      <alignment horizontal="center" vertical="center"/>
      <protection locked="0"/>
    </xf>
    <xf numFmtId="0" fontId="22" fillId="0" borderId="0" xfId="2" applyFont="1" applyAlignment="1" applyProtection="1">
      <alignment horizontal="center" vertical="center"/>
      <protection locked="0"/>
    </xf>
    <xf numFmtId="3" fontId="22" fillId="0" borderId="0" xfId="2" applyNumberFormat="1" applyFont="1" applyAlignment="1" applyProtection="1">
      <alignment horizontal="center" vertical="center"/>
      <protection locked="0"/>
    </xf>
    <xf numFmtId="1" fontId="17" fillId="0" borderId="0" xfId="2" applyNumberFormat="1" applyFont="1" applyAlignment="1">
      <alignment horizontal="center" vertical="center"/>
    </xf>
    <xf numFmtId="0" fontId="13" fillId="0" borderId="0" xfId="2" applyFont="1" applyAlignment="1">
      <alignment horizontal="right"/>
    </xf>
    <xf numFmtId="0" fontId="51" fillId="0" borderId="0" xfId="2" applyFont="1"/>
    <xf numFmtId="0" fontId="17" fillId="4" borderId="1" xfId="7" applyFont="1" applyFill="1" applyBorder="1" applyAlignment="1">
      <alignment horizontal="center" vertical="center"/>
    </xf>
    <xf numFmtId="168" fontId="17" fillId="4" borderId="1" xfId="7" applyNumberFormat="1" applyFont="1" applyFill="1" applyBorder="1" applyAlignment="1">
      <alignment horizontal="center" vertical="center" wrapText="1"/>
    </xf>
    <xf numFmtId="3" fontId="17" fillId="4" borderId="36" xfId="7" applyNumberFormat="1" applyFont="1" applyFill="1" applyBorder="1" applyAlignment="1">
      <alignment horizontal="center" vertical="center"/>
    </xf>
    <xf numFmtId="0" fontId="27" fillId="4" borderId="37" xfId="0" applyFont="1" applyFill="1" applyBorder="1" applyAlignment="1">
      <alignment horizontal="center" vertical="center"/>
    </xf>
    <xf numFmtId="3" fontId="17" fillId="4" borderId="1" xfId="7" applyNumberFormat="1" applyFont="1" applyFill="1" applyBorder="1" applyAlignment="1">
      <alignment horizontal="center" vertical="center"/>
    </xf>
    <xf numFmtId="3" fontId="17" fillId="4" borderId="1" xfId="7" applyNumberFormat="1" applyFont="1" applyFill="1" applyBorder="1" applyAlignment="1">
      <alignment horizontal="center" vertical="center" wrapText="1"/>
    </xf>
    <xf numFmtId="4" fontId="17" fillId="4" borderId="1" xfId="7" applyNumberFormat="1" applyFont="1" applyFill="1" applyBorder="1" applyAlignment="1">
      <alignment horizontal="center" vertical="center"/>
    </xf>
    <xf numFmtId="4" fontId="17" fillId="2" borderId="1" xfId="2" applyNumberFormat="1" applyFont="1" applyFill="1" applyBorder="1" applyAlignment="1" applyProtection="1">
      <alignment horizontal="center" vertical="center"/>
      <protection locked="0"/>
    </xf>
    <xf numFmtId="0" fontId="17" fillId="4" borderId="55" xfId="7" applyFont="1" applyFill="1" applyBorder="1" applyAlignment="1">
      <alignment horizontal="center" vertical="center"/>
    </xf>
    <xf numFmtId="4" fontId="17" fillId="4" borderId="55" xfId="7" applyNumberFormat="1" applyFont="1" applyFill="1" applyBorder="1" applyAlignment="1">
      <alignment horizontal="center" vertical="center"/>
    </xf>
    <xf numFmtId="4" fontId="17" fillId="2" borderId="55" xfId="2" applyNumberFormat="1" applyFont="1" applyFill="1" applyBorder="1" applyAlignment="1" applyProtection="1">
      <alignment horizontal="center" vertical="center"/>
      <protection locked="0"/>
    </xf>
    <xf numFmtId="3" fontId="17" fillId="4" borderId="55" xfId="7" applyNumberFormat="1" applyFont="1" applyFill="1" applyBorder="1" applyAlignment="1">
      <alignment horizontal="center" vertical="center"/>
    </xf>
    <xf numFmtId="0" fontId="17" fillId="4" borderId="82" xfId="7" applyFont="1" applyFill="1" applyBorder="1" applyAlignment="1">
      <alignment horizontal="center" vertical="center"/>
    </xf>
    <xf numFmtId="4" fontId="17" fillId="4" borderId="82" xfId="7" applyNumberFormat="1" applyFont="1" applyFill="1" applyBorder="1" applyAlignment="1">
      <alignment horizontal="center" vertical="center"/>
    </xf>
    <xf numFmtId="4" fontId="17" fillId="2" borderId="82" xfId="2" applyNumberFormat="1" applyFont="1" applyFill="1" applyBorder="1" applyAlignment="1" applyProtection="1">
      <alignment horizontal="center" vertical="center"/>
      <protection locked="0"/>
    </xf>
    <xf numFmtId="3" fontId="17" fillId="4" borderId="82" xfId="7" applyNumberFormat="1" applyFont="1" applyFill="1" applyBorder="1" applyAlignment="1">
      <alignment horizontal="center" vertical="center"/>
    </xf>
    <xf numFmtId="0" fontId="34" fillId="4" borderId="4" xfId="7" applyFont="1" applyFill="1" applyBorder="1" applyAlignment="1">
      <alignment horizontal="center" vertical="center"/>
    </xf>
    <xf numFmtId="0" fontId="17" fillId="4" borderId="4" xfId="7" applyFont="1" applyFill="1" applyBorder="1" applyAlignment="1">
      <alignment horizontal="center" vertical="center"/>
    </xf>
    <xf numFmtId="4" fontId="17" fillId="4" borderId="4" xfId="7" applyNumberFormat="1" applyFont="1" applyFill="1" applyBorder="1" applyAlignment="1">
      <alignment horizontal="center" vertical="center"/>
    </xf>
    <xf numFmtId="4" fontId="17" fillId="2" borderId="4" xfId="2" applyNumberFormat="1" applyFont="1" applyFill="1" applyBorder="1" applyAlignment="1" applyProtection="1">
      <alignment horizontal="center" vertical="center"/>
      <protection locked="0"/>
    </xf>
    <xf numFmtId="3" fontId="17" fillId="4" borderId="4" xfId="7" applyNumberFormat="1" applyFont="1" applyFill="1" applyBorder="1" applyAlignment="1">
      <alignment horizontal="center" vertical="center"/>
    </xf>
    <xf numFmtId="0" fontId="22" fillId="4" borderId="2" xfId="7" applyFont="1" applyFill="1" applyBorder="1" applyAlignment="1">
      <alignment horizontal="center" vertical="center"/>
    </xf>
    <xf numFmtId="0" fontId="22" fillId="4" borderId="2" xfId="7" applyFont="1" applyFill="1" applyBorder="1" applyAlignment="1">
      <alignment horizontal="right" vertical="center"/>
    </xf>
    <xf numFmtId="4" fontId="22" fillId="0" borderId="2" xfId="7" applyNumberFormat="1" applyFont="1" applyBorder="1" applyAlignment="1" applyProtection="1">
      <alignment horizontal="center" vertical="center"/>
      <protection locked="0"/>
    </xf>
    <xf numFmtId="4" fontId="22" fillId="0" borderId="2" xfId="2" applyNumberFormat="1" applyFont="1" applyBorder="1" applyAlignment="1" applyProtection="1">
      <alignment horizontal="center" vertical="center"/>
      <protection locked="0"/>
    </xf>
    <xf numFmtId="3" fontId="17" fillId="4" borderId="2" xfId="7" applyNumberFormat="1" applyFont="1" applyFill="1" applyBorder="1" applyAlignment="1">
      <alignment horizontal="center" vertical="center"/>
    </xf>
    <xf numFmtId="0" fontId="22" fillId="4" borderId="3" xfId="7" applyFont="1" applyFill="1" applyBorder="1" applyAlignment="1">
      <alignment horizontal="center" vertical="center"/>
    </xf>
    <xf numFmtId="0" fontId="22" fillId="4" borderId="3" xfId="7" applyFont="1" applyFill="1" applyBorder="1" applyAlignment="1">
      <alignment horizontal="right" vertical="center"/>
    </xf>
    <xf numFmtId="4" fontId="22" fillId="0" borderId="3" xfId="7" applyNumberFormat="1" applyFont="1" applyBorder="1" applyAlignment="1" applyProtection="1">
      <alignment horizontal="center" vertical="center"/>
      <protection locked="0"/>
    </xf>
    <xf numFmtId="4" fontId="22" fillId="0" borderId="3" xfId="2" applyNumberFormat="1" applyFont="1" applyBorder="1" applyAlignment="1" applyProtection="1">
      <alignment horizontal="center" vertical="center"/>
      <protection locked="0"/>
    </xf>
    <xf numFmtId="3" fontId="17" fillId="4" borderId="3" xfId="7" applyNumberFormat="1" applyFont="1" applyFill="1" applyBorder="1" applyAlignment="1">
      <alignment horizontal="center" vertical="center"/>
    </xf>
    <xf numFmtId="0" fontId="34" fillId="4" borderId="4" xfId="7" applyFont="1" applyFill="1" applyBorder="1" applyAlignment="1">
      <alignment horizontal="center" vertical="center" wrapText="1"/>
    </xf>
    <xf numFmtId="0" fontId="17" fillId="4" borderId="4" xfId="7" applyFont="1" applyFill="1" applyBorder="1" applyAlignment="1">
      <alignment horizontal="center" vertical="center" wrapText="1"/>
    </xf>
    <xf numFmtId="4" fontId="17" fillId="4" borderId="4" xfId="7" applyNumberFormat="1" applyFont="1" applyFill="1" applyBorder="1" applyAlignment="1">
      <alignment horizontal="center" vertical="center" wrapText="1"/>
    </xf>
    <xf numFmtId="4" fontId="17" fillId="2" borderId="4" xfId="2" applyNumberFormat="1" applyFont="1" applyFill="1" applyBorder="1" applyAlignment="1" applyProtection="1">
      <alignment horizontal="center" vertical="center" wrapText="1"/>
      <protection locked="0"/>
    </xf>
    <xf numFmtId="3" fontId="17" fillId="4" borderId="4" xfId="7" applyNumberFormat="1" applyFont="1" applyFill="1" applyBorder="1" applyAlignment="1">
      <alignment horizontal="center" vertical="center" wrapText="1"/>
    </xf>
    <xf numFmtId="0" fontId="34" fillId="4" borderId="1" xfId="7" applyFont="1" applyFill="1" applyBorder="1" applyAlignment="1">
      <alignment horizontal="center" vertical="center"/>
    </xf>
    <xf numFmtId="0" fontId="22" fillId="4" borderId="1" xfId="7" applyFont="1" applyFill="1" applyBorder="1" applyAlignment="1">
      <alignment horizontal="center" vertical="center"/>
    </xf>
    <xf numFmtId="4" fontId="17" fillId="0" borderId="1" xfId="7" applyNumberFormat="1" applyFont="1" applyBorder="1" applyAlignment="1" applyProtection="1">
      <alignment horizontal="center" vertical="center"/>
      <protection locked="0"/>
    </xf>
    <xf numFmtId="4" fontId="17" fillId="0" borderId="1" xfId="2" applyNumberFormat="1" applyFont="1" applyBorder="1" applyAlignment="1" applyProtection="1">
      <alignment horizontal="center" vertical="center"/>
      <protection locked="0"/>
    </xf>
    <xf numFmtId="0" fontId="34" fillId="4" borderId="1" xfId="7" applyFont="1" applyFill="1" applyBorder="1" applyAlignment="1">
      <alignment horizontal="center" vertical="center" wrapText="1"/>
    </xf>
    <xf numFmtId="0" fontId="17" fillId="4" borderId="1" xfId="7" applyFont="1" applyFill="1" applyBorder="1" applyAlignment="1">
      <alignment horizontal="center" vertical="center" wrapText="1"/>
    </xf>
    <xf numFmtId="4" fontId="17" fillId="0" borderId="82" xfId="7" applyNumberFormat="1" applyFont="1" applyBorder="1" applyAlignment="1" applyProtection="1">
      <alignment horizontal="center" vertical="center"/>
      <protection locked="0"/>
    </xf>
    <xf numFmtId="4" fontId="17" fillId="0" borderId="82" xfId="2" applyNumberFormat="1" applyFont="1" applyBorder="1" applyAlignment="1" applyProtection="1">
      <alignment horizontal="center" vertical="center"/>
      <protection locked="0"/>
    </xf>
    <xf numFmtId="0" fontId="17" fillId="4" borderId="131" xfId="7" applyFont="1" applyFill="1" applyBorder="1" applyAlignment="1">
      <alignment horizontal="center" vertical="center"/>
    </xf>
    <xf numFmtId="3" fontId="17" fillId="4" borderId="131" xfId="7" applyNumberFormat="1" applyFont="1" applyFill="1" applyBorder="1" applyAlignment="1">
      <alignment horizontal="center" vertical="center"/>
    </xf>
    <xf numFmtId="3" fontId="17" fillId="4" borderId="37" xfId="7" applyNumberFormat="1" applyFont="1" applyFill="1" applyBorder="1" applyAlignment="1">
      <alignment horizontal="center" vertical="center"/>
    </xf>
    <xf numFmtId="0" fontId="17" fillId="4" borderId="5" xfId="7" applyFont="1" applyFill="1" applyBorder="1" applyAlignment="1">
      <alignment horizontal="center" vertical="center"/>
    </xf>
    <xf numFmtId="2" fontId="17" fillId="4" borderId="48" xfId="7" applyNumberFormat="1" applyFont="1" applyFill="1" applyBorder="1" applyAlignment="1">
      <alignment horizontal="center" vertical="center"/>
    </xf>
    <xf numFmtId="2" fontId="17" fillId="4" borderId="49" xfId="7" applyNumberFormat="1" applyFont="1" applyFill="1" applyBorder="1" applyAlignment="1">
      <alignment horizontal="center" vertical="center"/>
    </xf>
    <xf numFmtId="3" fontId="17" fillId="4" borderId="5" xfId="7" applyNumberFormat="1" applyFont="1" applyFill="1" applyBorder="1" applyAlignment="1">
      <alignment horizontal="center" vertical="center"/>
    </xf>
    <xf numFmtId="0" fontId="34" fillId="4" borderId="6" xfId="7" applyFont="1" applyFill="1" applyBorder="1" applyAlignment="1">
      <alignment horizontal="center" vertical="center" wrapText="1"/>
    </xf>
    <xf numFmtId="0" fontId="34" fillId="4" borderId="6" xfId="7" applyFont="1" applyFill="1" applyBorder="1" applyAlignment="1">
      <alignment horizontal="right" vertical="center" wrapText="1"/>
    </xf>
    <xf numFmtId="2" fontId="17" fillId="4" borderId="27" xfId="7" applyNumberFormat="1" applyFont="1" applyFill="1" applyBorder="1" applyAlignment="1">
      <alignment horizontal="center" vertical="center" wrapText="1"/>
    </xf>
    <xf numFmtId="2" fontId="17" fillId="4" borderId="123" xfId="7" applyNumberFormat="1" applyFont="1" applyFill="1" applyBorder="1" applyAlignment="1">
      <alignment horizontal="center" vertical="center" wrapText="1"/>
    </xf>
    <xf numFmtId="3" fontId="34" fillId="4" borderId="6" xfId="7" applyNumberFormat="1" applyFont="1" applyFill="1" applyBorder="1" applyAlignment="1">
      <alignment horizontal="center" vertical="center" wrapText="1"/>
    </xf>
    <xf numFmtId="2" fontId="17" fillId="4" borderId="48" xfId="7" applyNumberFormat="1" applyFont="1" applyFill="1" applyBorder="1" applyAlignment="1">
      <alignment horizontal="center" vertical="center" wrapText="1"/>
    </xf>
    <xf numFmtId="2" fontId="17" fillId="4" borderId="49" xfId="7" applyNumberFormat="1" applyFont="1" applyFill="1" applyBorder="1" applyAlignment="1">
      <alignment horizontal="center" vertical="center" wrapText="1"/>
    </xf>
    <xf numFmtId="3" fontId="34" fillId="4" borderId="4" xfId="7" applyNumberFormat="1" applyFont="1" applyFill="1" applyBorder="1" applyAlignment="1">
      <alignment horizontal="center" vertical="center" wrapText="1"/>
    </xf>
    <xf numFmtId="0" fontId="34" fillId="4" borderId="6" xfId="7" applyFont="1" applyFill="1" applyBorder="1" applyAlignment="1">
      <alignment horizontal="center" vertical="center"/>
    </xf>
    <xf numFmtId="2" fontId="34" fillId="4" borderId="27" xfId="7" applyNumberFormat="1" applyFont="1" applyFill="1" applyBorder="1" applyAlignment="1">
      <alignment horizontal="center" vertical="center"/>
    </xf>
    <xf numFmtId="2" fontId="34" fillId="4" borderId="123" xfId="7" applyNumberFormat="1" applyFont="1" applyFill="1" applyBorder="1" applyAlignment="1">
      <alignment horizontal="center" vertical="center"/>
    </xf>
    <xf numFmtId="0" fontId="17" fillId="4" borderId="4" xfId="7" applyFont="1" applyFill="1" applyBorder="1" applyAlignment="1">
      <alignment horizontal="right" vertical="center" wrapText="1"/>
    </xf>
    <xf numFmtId="2" fontId="34" fillId="4" borderId="48" xfId="7" applyNumberFormat="1" applyFont="1" applyFill="1" applyBorder="1" applyAlignment="1">
      <alignment horizontal="center" vertical="center"/>
    </xf>
    <xf numFmtId="2" fontId="34" fillId="4" borderId="49" xfId="7" applyNumberFormat="1" applyFont="1" applyFill="1" applyBorder="1" applyAlignment="1">
      <alignment horizontal="center" vertical="center"/>
    </xf>
    <xf numFmtId="0" fontId="17" fillId="4" borderId="82" xfId="7" applyFont="1" applyFill="1" applyBorder="1" applyAlignment="1">
      <alignment horizontal="center" vertical="center" wrapText="1"/>
    </xf>
    <xf numFmtId="3" fontId="34" fillId="4" borderId="82" xfId="7" applyNumberFormat="1" applyFont="1" applyFill="1" applyBorder="1" applyAlignment="1">
      <alignment horizontal="center" vertical="center" wrapText="1"/>
    </xf>
    <xf numFmtId="0" fontId="17" fillId="4" borderId="121" xfId="7" applyFont="1" applyFill="1" applyBorder="1" applyAlignment="1">
      <alignment horizontal="center" vertical="center"/>
    </xf>
    <xf numFmtId="0" fontId="17" fillId="4" borderId="121" xfId="7" applyFont="1" applyFill="1" applyBorder="1" applyAlignment="1">
      <alignment horizontal="right" vertical="center" wrapText="1"/>
    </xf>
    <xf numFmtId="0" fontId="17" fillId="4" borderId="121" xfId="7" applyFont="1" applyFill="1" applyBorder="1" applyAlignment="1">
      <alignment horizontal="center" vertical="center" wrapText="1"/>
    </xf>
    <xf numFmtId="2" fontId="34" fillId="4" borderId="36" xfId="7" applyNumberFormat="1" applyFont="1" applyFill="1" applyBorder="1" applyAlignment="1">
      <alignment horizontal="center" vertical="center"/>
    </xf>
    <xf numFmtId="2" fontId="34" fillId="4" borderId="37" xfId="7" applyNumberFormat="1" applyFont="1" applyFill="1" applyBorder="1" applyAlignment="1">
      <alignment horizontal="center" vertical="center"/>
    </xf>
    <xf numFmtId="3" fontId="34" fillId="4" borderId="121" xfId="7" applyNumberFormat="1" applyFont="1" applyFill="1" applyBorder="1" applyAlignment="1">
      <alignment horizontal="center" vertical="center" wrapText="1"/>
    </xf>
    <xf numFmtId="0" fontId="17" fillId="4" borderId="1" xfId="7" applyFont="1" applyFill="1" applyBorder="1" applyAlignment="1">
      <alignment horizontal="right" vertical="center" wrapText="1"/>
    </xf>
    <xf numFmtId="168" fontId="17" fillId="4" borderId="36" xfId="7" applyNumberFormat="1" applyFont="1" applyFill="1" applyBorder="1" applyAlignment="1">
      <alignment horizontal="center" vertical="center"/>
    </xf>
    <xf numFmtId="168" fontId="17" fillId="4" borderId="37" xfId="7" applyNumberFormat="1" applyFont="1" applyFill="1" applyBorder="1" applyAlignment="1">
      <alignment horizontal="center" vertical="center"/>
    </xf>
    <xf numFmtId="0" fontId="12" fillId="0" borderId="0" xfId="2" applyAlignment="1">
      <alignment wrapText="1"/>
    </xf>
    <xf numFmtId="1" fontId="53" fillId="0" borderId="0" xfId="8" applyNumberFormat="1" applyFont="1" applyAlignment="1">
      <alignment horizontal="left" vertical="center"/>
    </xf>
    <xf numFmtId="49" fontId="13" fillId="0" borderId="0" xfId="2" applyNumberFormat="1" applyFont="1" applyAlignment="1">
      <alignment horizontal="left" vertical="top" wrapText="1"/>
    </xf>
    <xf numFmtId="0" fontId="17" fillId="2" borderId="1" xfId="2" applyFont="1" applyFill="1" applyBorder="1" applyAlignment="1">
      <alignment horizontal="center" vertical="center"/>
    </xf>
    <xf numFmtId="0" fontId="17" fillId="2" borderId="138" xfId="2" applyFont="1" applyFill="1" applyBorder="1" applyAlignment="1">
      <alignment horizontal="center" vertical="center"/>
    </xf>
    <xf numFmtId="168" fontId="17" fillId="2" borderId="1" xfId="2" applyNumberFormat="1" applyFont="1" applyFill="1" applyBorder="1" applyAlignment="1">
      <alignment horizontal="center" vertical="center" wrapText="1"/>
    </xf>
    <xf numFmtId="3" fontId="17" fillId="2" borderId="83" xfId="2" applyNumberFormat="1" applyFont="1" applyFill="1" applyBorder="1" applyAlignment="1" applyProtection="1">
      <alignment horizontal="center" vertical="center" wrapText="1"/>
      <protection locked="0"/>
    </xf>
    <xf numFmtId="3" fontId="17" fillId="2" borderId="37" xfId="2" applyNumberFormat="1" applyFont="1" applyFill="1" applyBorder="1" applyAlignment="1" applyProtection="1">
      <alignment horizontal="center" vertical="center" wrapText="1"/>
      <protection locked="0"/>
    </xf>
    <xf numFmtId="0" fontId="17" fillId="2" borderId="4" xfId="2" applyFont="1" applyFill="1" applyBorder="1" applyAlignment="1">
      <alignment horizontal="center" vertical="center"/>
    </xf>
    <xf numFmtId="0" fontId="17" fillId="2" borderId="138" xfId="2" applyFont="1" applyFill="1" applyBorder="1" applyAlignment="1">
      <alignment horizontal="center" vertical="center" wrapText="1"/>
    </xf>
    <xf numFmtId="0" fontId="17" fillId="2" borderId="48" xfId="2" applyFont="1" applyFill="1" applyBorder="1" applyAlignment="1">
      <alignment horizontal="center" vertical="center"/>
    </xf>
    <xf numFmtId="4" fontId="17" fillId="2" borderId="4" xfId="2" applyNumberFormat="1" applyFont="1" applyFill="1" applyBorder="1" applyAlignment="1">
      <alignment horizontal="center" vertical="center"/>
    </xf>
    <xf numFmtId="4" fontId="17" fillId="2" borderId="49" xfId="2" applyNumberFormat="1" applyFont="1" applyFill="1" applyBorder="1" applyAlignment="1">
      <alignment horizontal="center" vertical="center"/>
    </xf>
    <xf numFmtId="0" fontId="34" fillId="2" borderId="2" xfId="2" applyFont="1" applyFill="1" applyBorder="1" applyAlignment="1">
      <alignment horizontal="center" vertical="center"/>
    </xf>
    <xf numFmtId="0" fontId="34" fillId="2" borderId="53" xfId="2" applyFont="1" applyFill="1" applyBorder="1" applyAlignment="1">
      <alignment horizontal="right" vertical="center"/>
    </xf>
    <xf numFmtId="0" fontId="34" fillId="2" borderId="26" xfId="2" applyFont="1" applyFill="1" applyBorder="1" applyAlignment="1">
      <alignment horizontal="center" vertical="center"/>
    </xf>
    <xf numFmtId="172" fontId="17" fillId="2" borderId="5" xfId="2" applyNumberFormat="1" applyFont="1" applyFill="1" applyBorder="1" applyAlignment="1">
      <alignment horizontal="center" vertical="center"/>
    </xf>
    <xf numFmtId="4" fontId="17" fillId="2" borderId="53" xfId="2" applyNumberFormat="1" applyFont="1" applyFill="1" applyBorder="1" applyAlignment="1">
      <alignment horizontal="center" vertical="center"/>
    </xf>
    <xf numFmtId="0" fontId="26" fillId="2" borderId="2" xfId="2" applyFont="1" applyFill="1" applyBorder="1" applyAlignment="1">
      <alignment horizontal="center" vertical="center"/>
    </xf>
    <xf numFmtId="0" fontId="26" fillId="2" borderId="53" xfId="2" applyFont="1" applyFill="1" applyBorder="1" applyAlignment="1">
      <alignment horizontal="right" vertical="center"/>
    </xf>
    <xf numFmtId="0" fontId="26" fillId="2" borderId="26" xfId="2" applyFont="1" applyFill="1" applyBorder="1" applyAlignment="1">
      <alignment horizontal="center" vertical="center"/>
    </xf>
    <xf numFmtId="172" fontId="22" fillId="0" borderId="2" xfId="2" applyNumberFormat="1" applyFont="1" applyBorder="1" applyAlignment="1">
      <alignment horizontal="center" vertical="center"/>
    </xf>
    <xf numFmtId="0" fontId="26" fillId="2" borderId="2" xfId="2" applyFont="1" applyFill="1" applyBorder="1" applyAlignment="1">
      <alignment horizontal="right" vertical="center"/>
    </xf>
    <xf numFmtId="0" fontId="26" fillId="2" borderId="3" xfId="2" applyFont="1" applyFill="1" applyBorder="1" applyAlignment="1">
      <alignment horizontal="center" vertical="center"/>
    </xf>
    <xf numFmtId="0" fontId="26" fillId="2" borderId="100" xfId="2" applyFont="1" applyFill="1" applyBorder="1" applyAlignment="1">
      <alignment horizontal="right" vertical="center"/>
    </xf>
    <xf numFmtId="172" fontId="22" fillId="0" borderId="57" xfId="2" applyNumberFormat="1" applyFont="1" applyBorder="1" applyAlignment="1">
      <alignment horizontal="center" vertical="center"/>
    </xf>
    <xf numFmtId="4" fontId="17" fillId="2" borderId="57" xfId="2" applyNumberFormat="1" applyFont="1" applyFill="1" applyBorder="1" applyAlignment="1">
      <alignment horizontal="center" vertical="center"/>
    </xf>
    <xf numFmtId="0" fontId="34" fillId="2" borderId="4" xfId="2" applyFont="1" applyFill="1" applyBorder="1" applyAlignment="1">
      <alignment horizontal="center" vertical="center"/>
    </xf>
    <xf numFmtId="0" fontId="34" fillId="2" borderId="49" xfId="2" applyFont="1" applyFill="1" applyBorder="1" applyAlignment="1">
      <alignment horizontal="right" vertical="center" wrapText="1"/>
    </xf>
    <xf numFmtId="4" fontId="22" fillId="4" borderId="82" xfId="2" applyNumberFormat="1" applyFont="1" applyFill="1" applyBorder="1" applyAlignment="1">
      <alignment horizontal="center" vertical="center" wrapText="1"/>
    </xf>
    <xf numFmtId="4" fontId="22" fillId="0" borderId="53" xfId="2" applyNumberFormat="1" applyFont="1" applyBorder="1" applyAlignment="1">
      <alignment horizontal="center" vertical="center"/>
    </xf>
    <xf numFmtId="4" fontId="22" fillId="4" borderId="55" xfId="2" applyNumberFormat="1" applyFont="1" applyFill="1" applyBorder="1" applyAlignment="1">
      <alignment horizontal="center" vertical="center" wrapText="1"/>
    </xf>
    <xf numFmtId="0" fontId="26" fillId="2" borderId="121" xfId="2" applyFont="1" applyFill="1" applyBorder="1" applyAlignment="1">
      <alignment horizontal="center" vertical="center"/>
    </xf>
    <xf numFmtId="0" fontId="26" fillId="2" borderId="139" xfId="2" applyFont="1" applyFill="1" applyBorder="1" applyAlignment="1">
      <alignment horizontal="right" vertical="center"/>
    </xf>
    <xf numFmtId="4" fontId="22" fillId="0" borderId="139" xfId="2" applyNumberFormat="1" applyFont="1" applyBorder="1" applyAlignment="1">
      <alignment horizontal="center" vertical="center"/>
    </xf>
    <xf numFmtId="4" fontId="22" fillId="4" borderId="121" xfId="2" applyNumberFormat="1" applyFont="1" applyFill="1" applyBorder="1" applyAlignment="1">
      <alignment horizontal="center" vertical="center" wrapText="1"/>
    </xf>
    <xf numFmtId="0" fontId="17" fillId="2" borderId="82" xfId="2" applyFont="1" applyFill="1" applyBorder="1" applyAlignment="1">
      <alignment horizontal="center" vertical="center"/>
    </xf>
    <xf numFmtId="172" fontId="17" fillId="2" borderId="83" xfId="2" applyNumberFormat="1" applyFont="1" applyFill="1" applyBorder="1" applyAlignment="1">
      <alignment horizontal="center" vertical="center"/>
    </xf>
    <xf numFmtId="4" fontId="17" fillId="2" borderId="1" xfId="2" applyNumberFormat="1" applyFont="1" applyFill="1" applyBorder="1" applyAlignment="1">
      <alignment horizontal="center" vertical="center"/>
    </xf>
    <xf numFmtId="4" fontId="17" fillId="0" borderId="83" xfId="2" applyNumberFormat="1" applyFont="1" applyBorder="1" applyAlignment="1" applyProtection="1">
      <alignment horizontal="center" vertical="center"/>
      <protection locked="0"/>
    </xf>
    <xf numFmtId="4" fontId="22" fillId="2" borderId="1" xfId="2" applyNumberFormat="1" applyFont="1" applyFill="1" applyBorder="1" applyAlignment="1">
      <alignment horizontal="center" vertical="center"/>
    </xf>
    <xf numFmtId="0" fontId="17" fillId="2" borderId="131" xfId="2" applyFont="1" applyFill="1" applyBorder="1" applyAlignment="1">
      <alignment horizontal="center" vertical="center" wrapText="1"/>
    </xf>
    <xf numFmtId="4" fontId="17" fillId="0" borderId="37" xfId="2" applyNumberFormat="1" applyFont="1" applyBorder="1" applyAlignment="1" applyProtection="1">
      <alignment horizontal="center" vertical="center"/>
      <protection locked="0"/>
    </xf>
    <xf numFmtId="0" fontId="17" fillId="2" borderId="121" xfId="2" applyFont="1" applyFill="1" applyBorder="1" applyAlignment="1">
      <alignment horizontal="center" vertical="center"/>
    </xf>
    <xf numFmtId="0" fontId="17" fillId="2" borderId="140" xfId="2" applyFont="1" applyFill="1" applyBorder="1" applyAlignment="1">
      <alignment horizontal="center" vertical="center"/>
    </xf>
    <xf numFmtId="172" fontId="17" fillId="0" borderId="139" xfId="2" applyNumberFormat="1" applyFont="1" applyBorder="1" applyAlignment="1" applyProtection="1">
      <alignment horizontal="center" vertical="center"/>
      <protection locked="0"/>
    </xf>
    <xf numFmtId="4" fontId="54" fillId="2" borderId="1" xfId="2" applyNumberFormat="1" applyFont="1" applyFill="1" applyBorder="1" applyAlignment="1" applyProtection="1">
      <alignment horizontal="center" vertical="center"/>
      <protection locked="0"/>
    </xf>
    <xf numFmtId="4" fontId="54" fillId="2" borderId="139" xfId="2" applyNumberFormat="1" applyFont="1" applyFill="1" applyBorder="1" applyAlignment="1" applyProtection="1">
      <alignment horizontal="center" vertical="center"/>
      <protection locked="0"/>
    </xf>
    <xf numFmtId="172" fontId="17" fillId="2" borderId="139" xfId="2" applyNumberFormat="1" applyFont="1" applyFill="1" applyBorder="1" applyAlignment="1" applyProtection="1">
      <alignment horizontal="center" vertical="center"/>
      <protection locked="0"/>
    </xf>
    <xf numFmtId="0" fontId="17" fillId="2" borderId="36" xfId="2" applyFont="1" applyFill="1" applyBorder="1" applyAlignment="1">
      <alignment horizontal="center" vertical="center"/>
    </xf>
    <xf numFmtId="0" fontId="17" fillId="2" borderId="131" xfId="2" applyFont="1" applyFill="1" applyBorder="1" applyAlignment="1">
      <alignment horizontal="center" vertical="center"/>
    </xf>
    <xf numFmtId="0" fontId="17" fillId="2" borderId="37" xfId="2" applyFont="1" applyFill="1" applyBorder="1" applyAlignment="1">
      <alignment horizontal="center" vertical="center"/>
    </xf>
    <xf numFmtId="0" fontId="1" fillId="0" borderId="0" xfId="2" applyFont="1"/>
    <xf numFmtId="0" fontId="17" fillId="2" borderId="135" xfId="2" applyFont="1" applyFill="1" applyBorder="1" applyAlignment="1" applyProtection="1">
      <alignment horizontal="center" vertical="center"/>
      <protection locked="0"/>
    </xf>
    <xf numFmtId="166" fontId="17" fillId="2" borderId="49" xfId="2" applyNumberFormat="1" applyFont="1" applyFill="1" applyBorder="1" applyAlignment="1">
      <alignment horizontal="center" vertical="center"/>
    </xf>
    <xf numFmtId="0" fontId="34" fillId="2" borderId="130" xfId="2" applyFont="1" applyFill="1" applyBorder="1" applyAlignment="1" applyProtection="1">
      <alignment horizontal="right" vertical="center"/>
      <protection locked="0"/>
    </xf>
    <xf numFmtId="1" fontId="34" fillId="2" borderId="2" xfId="2" applyNumberFormat="1" applyFont="1" applyFill="1" applyBorder="1" applyAlignment="1">
      <alignment horizontal="center" vertical="center"/>
    </xf>
    <xf numFmtId="4" fontId="34" fillId="2" borderId="53" xfId="2" applyNumberFormat="1" applyFont="1" applyFill="1" applyBorder="1" applyAlignment="1" applyProtection="1">
      <alignment horizontal="center" vertical="center"/>
      <protection locked="0"/>
    </xf>
    <xf numFmtId="0" fontId="34" fillId="2" borderId="3" xfId="2" applyFont="1" applyFill="1" applyBorder="1" applyAlignment="1">
      <alignment horizontal="center" vertical="center"/>
    </xf>
    <xf numFmtId="0" fontId="34" fillId="2" borderId="79" xfId="2" applyFont="1" applyFill="1" applyBorder="1" applyAlignment="1" applyProtection="1">
      <alignment horizontal="right" vertical="center"/>
      <protection locked="0"/>
    </xf>
    <xf numFmtId="1" fontId="34" fillId="2" borderId="3" xfId="2" applyNumberFormat="1" applyFont="1" applyFill="1" applyBorder="1" applyAlignment="1">
      <alignment horizontal="center" vertical="center"/>
    </xf>
    <xf numFmtId="4" fontId="34" fillId="2" borderId="57" xfId="2" applyNumberFormat="1" applyFont="1" applyFill="1" applyBorder="1" applyAlignment="1" applyProtection="1">
      <alignment horizontal="center" vertical="center"/>
      <protection locked="0"/>
    </xf>
    <xf numFmtId="0" fontId="34" fillId="2" borderId="5" xfId="2" applyFont="1" applyFill="1" applyBorder="1" applyAlignment="1">
      <alignment horizontal="center" vertical="center"/>
    </xf>
    <xf numFmtId="0" fontId="34" fillId="2" borderId="137" xfId="2" applyFont="1" applyFill="1" applyBorder="1" applyAlignment="1" applyProtection="1">
      <alignment horizontal="right" vertical="center"/>
      <protection locked="0"/>
    </xf>
    <xf numFmtId="4" fontId="34" fillId="2" borderId="47" xfId="2" applyNumberFormat="1" applyFont="1" applyFill="1" applyBorder="1" applyAlignment="1" applyProtection="1">
      <alignment horizontal="center" vertical="center"/>
      <protection locked="0"/>
    </xf>
    <xf numFmtId="0" fontId="34" fillId="2" borderId="6" xfId="2" applyFont="1" applyFill="1" applyBorder="1" applyAlignment="1">
      <alignment horizontal="center" vertical="center"/>
    </xf>
    <xf numFmtId="0" fontId="34" fillId="2" borderId="141" xfId="2" applyFont="1" applyFill="1" applyBorder="1" applyAlignment="1" applyProtection="1">
      <alignment horizontal="center" vertical="center"/>
      <protection locked="0"/>
    </xf>
    <xf numFmtId="1" fontId="34" fillId="2" borderId="6" xfId="2" applyNumberFormat="1" applyFont="1" applyFill="1" applyBorder="1" applyAlignment="1">
      <alignment horizontal="center" vertical="center"/>
    </xf>
    <xf numFmtId="4" fontId="34" fillId="2" borderId="123" xfId="2" applyNumberFormat="1" applyFont="1" applyFill="1" applyBorder="1" applyAlignment="1" applyProtection="1">
      <alignment horizontal="center" vertical="center"/>
      <protection locked="0"/>
    </xf>
  </cellXfs>
  <cellStyles count="9">
    <cellStyle name="Comma 2 5" xfId="5" xr:uid="{654870D0-2420-4A40-B996-D3154E7D53AB}"/>
    <cellStyle name="Normal" xfId="0" builtinId="0"/>
    <cellStyle name="Normal 2 2" xfId="3" xr:uid="{BE6DF5C4-8A80-4489-9933-4980A5504314}"/>
    <cellStyle name="Normal 2 4" xfId="7" xr:uid="{0C605E97-77FA-41E0-BBBD-6444B3BC6600}"/>
    <cellStyle name="Normal 2 5" xfId="4" xr:uid="{D9A65639-CD80-46FB-8056-67994699CB1D}"/>
    <cellStyle name="Normal 2 6" xfId="6" xr:uid="{0E876968-F044-4D3B-A8F3-6A916BFDCFF4}"/>
    <cellStyle name="Normal 2 7" xfId="2" xr:uid="{330CCE93-588F-4FF5-97BF-0F56372796D8}"/>
    <cellStyle name="Normal 4 2" xfId="1" xr:uid="{01954A16-6197-4CAE-9E29-58C35A04BB62}"/>
    <cellStyle name="Normal_Kainos skaiciavimai_Kvedarna_2007" xfId="8" xr:uid="{5FD6ADC9-5F8A-4094-8D42-A183398A6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D89A-0D3C-4203-AD19-19667B0861AB}">
  <sheetPr codeName="Sheet9">
    <tabColor theme="0" tint="-0.14999847407452621"/>
  </sheetPr>
  <dimension ref="C2:E31"/>
  <sheetViews>
    <sheetView showGridLines="0" tabSelected="1" workbookViewId="0"/>
  </sheetViews>
  <sheetFormatPr defaultRowHeight="15"/>
  <cols>
    <col min="3" max="3" width="10.140625" customWidth="1"/>
    <col min="4" max="4" width="58.140625" customWidth="1"/>
    <col min="5" max="5" width="25.85546875" customWidth="1"/>
    <col min="6" max="6" width="31.140625" customWidth="1"/>
  </cols>
  <sheetData>
    <row r="2" spans="3:5" ht="72">
      <c r="E2" s="1" t="s">
        <v>0</v>
      </c>
    </row>
    <row r="3" spans="3:5" ht="47.25">
      <c r="C3" s="1"/>
      <c r="D3" s="2" t="s">
        <v>1</v>
      </c>
    </row>
    <row r="4" spans="3:5" ht="15.75" thickBot="1"/>
    <row r="5" spans="3:5" ht="15.75" thickBot="1">
      <c r="C5" s="3" t="s">
        <v>2</v>
      </c>
      <c r="D5" s="3" t="s">
        <v>3</v>
      </c>
      <c r="E5" s="4" t="s">
        <v>4</v>
      </c>
    </row>
    <row r="6" spans="3:5">
      <c r="C6" s="5" t="s">
        <v>5</v>
      </c>
      <c r="D6" s="6" t="s">
        <v>6</v>
      </c>
      <c r="E6" s="7"/>
    </row>
    <row r="7" spans="3:5">
      <c r="C7" s="5" t="s">
        <v>7</v>
      </c>
      <c r="D7" s="8" t="s">
        <v>8</v>
      </c>
      <c r="E7" s="5">
        <v>4</v>
      </c>
    </row>
    <row r="8" spans="3:5">
      <c r="C8" s="5" t="s">
        <v>7</v>
      </c>
      <c r="D8" s="8" t="s">
        <v>9</v>
      </c>
      <c r="E8" s="9" t="s">
        <v>10</v>
      </c>
    </row>
    <row r="9" spans="3:5" ht="15.75" thickBot="1">
      <c r="C9" s="10" t="s">
        <v>7</v>
      </c>
      <c r="D9" s="11" t="s">
        <v>11</v>
      </c>
      <c r="E9" s="10" t="s">
        <v>10</v>
      </c>
    </row>
    <row r="10" spans="3:5">
      <c r="C10" s="12" t="s">
        <v>12</v>
      </c>
      <c r="D10" s="13" t="s">
        <v>13</v>
      </c>
      <c r="E10" s="12"/>
    </row>
    <row r="11" spans="3:5">
      <c r="C11" s="14" t="s">
        <v>14</v>
      </c>
      <c r="D11" s="15" t="s">
        <v>15</v>
      </c>
      <c r="E11" s="14" t="s">
        <v>16</v>
      </c>
    </row>
    <row r="12" spans="3:5">
      <c r="C12" s="16" t="s">
        <v>17</v>
      </c>
      <c r="D12" s="17" t="s">
        <v>18</v>
      </c>
      <c r="E12" s="16" t="s">
        <v>19</v>
      </c>
    </row>
    <row r="13" spans="3:5">
      <c r="C13" s="5" t="s">
        <v>20</v>
      </c>
      <c r="D13" s="18" t="s">
        <v>21</v>
      </c>
      <c r="E13" s="5">
        <v>50</v>
      </c>
    </row>
    <row r="14" spans="3:5">
      <c r="C14" s="10" t="s">
        <v>22</v>
      </c>
      <c r="D14" s="19" t="s">
        <v>23</v>
      </c>
      <c r="E14" s="10">
        <v>30</v>
      </c>
    </row>
    <row r="15" spans="3:5">
      <c r="C15" s="10" t="s">
        <v>24</v>
      </c>
      <c r="D15" s="19" t="s">
        <v>25</v>
      </c>
      <c r="E15" s="10">
        <v>20</v>
      </c>
    </row>
    <row r="16" spans="3:5" ht="51.75" thickBot="1">
      <c r="C16" s="10" t="s">
        <v>26</v>
      </c>
      <c r="D16" s="19" t="s">
        <v>27</v>
      </c>
      <c r="E16" s="10">
        <v>35</v>
      </c>
    </row>
    <row r="17" spans="3:5">
      <c r="C17" s="12" t="s">
        <v>28</v>
      </c>
      <c r="D17" s="13" t="s">
        <v>29</v>
      </c>
      <c r="E17" s="12"/>
    </row>
    <row r="18" spans="3:5" ht="51">
      <c r="C18" s="10" t="s">
        <v>30</v>
      </c>
      <c r="D18" s="19" t="s">
        <v>31</v>
      </c>
      <c r="E18" s="10">
        <v>10</v>
      </c>
    </row>
    <row r="19" spans="3:5" ht="15.75" thickBot="1">
      <c r="C19" s="20" t="s">
        <v>32</v>
      </c>
      <c r="D19" s="21" t="s">
        <v>33</v>
      </c>
      <c r="E19" s="20">
        <v>5</v>
      </c>
    </row>
    <row r="20" spans="3:5">
      <c r="C20" s="12" t="s">
        <v>34</v>
      </c>
      <c r="D20" s="13" t="s">
        <v>35</v>
      </c>
      <c r="E20" s="12"/>
    </row>
    <row r="21" spans="3:5" ht="25.5">
      <c r="C21" s="10" t="s">
        <v>36</v>
      </c>
      <c r="D21" s="18" t="s">
        <v>37</v>
      </c>
      <c r="E21" s="22" t="s">
        <v>38</v>
      </c>
    </row>
    <row r="22" spans="3:5" ht="25.5">
      <c r="C22" s="10" t="s">
        <v>39</v>
      </c>
      <c r="D22" s="19" t="s">
        <v>40</v>
      </c>
      <c r="E22" s="22" t="s">
        <v>41</v>
      </c>
    </row>
    <row r="23" spans="3:5">
      <c r="C23" s="10" t="s">
        <v>42</v>
      </c>
      <c r="D23" s="19" t="s">
        <v>43</v>
      </c>
      <c r="E23" s="22">
        <v>7</v>
      </c>
    </row>
    <row r="24" spans="3:5" ht="25.5">
      <c r="C24" s="10" t="s">
        <v>44</v>
      </c>
      <c r="D24" s="19" t="s">
        <v>45</v>
      </c>
      <c r="E24" s="22">
        <v>6</v>
      </c>
    </row>
    <row r="25" spans="3:5">
      <c r="C25" s="10" t="s">
        <v>46</v>
      </c>
      <c r="D25" s="19" t="s">
        <v>47</v>
      </c>
      <c r="E25" s="22">
        <v>4</v>
      </c>
    </row>
    <row r="26" spans="3:5" ht="26.25" thickBot="1">
      <c r="C26" s="5" t="s">
        <v>48</v>
      </c>
      <c r="D26" s="19" t="s">
        <v>49</v>
      </c>
      <c r="E26" s="5">
        <v>6</v>
      </c>
    </row>
    <row r="27" spans="3:5">
      <c r="C27" s="12" t="s">
        <v>50</v>
      </c>
      <c r="D27" s="13" t="s">
        <v>51</v>
      </c>
      <c r="E27" s="23"/>
    </row>
    <row r="28" spans="3:5">
      <c r="C28" s="5" t="s">
        <v>52</v>
      </c>
      <c r="D28" s="8" t="s">
        <v>53</v>
      </c>
      <c r="E28" s="5">
        <v>7</v>
      </c>
    </row>
    <row r="29" spans="3:5" ht="26.25" thickBot="1">
      <c r="C29" s="20" t="s">
        <v>54</v>
      </c>
      <c r="D29" s="24" t="s">
        <v>55</v>
      </c>
      <c r="E29" s="20">
        <v>10</v>
      </c>
    </row>
    <row r="30" spans="3:5">
      <c r="C30" s="25"/>
      <c r="E30" s="26"/>
    </row>
    <row r="31" spans="3:5">
      <c r="D31" s="27"/>
      <c r="E31" s="27"/>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F0FC-994A-4F09-B6B0-F4B6BA12365E}">
  <sheetPr codeName="Sheet97">
    <tabColor theme="0" tint="-0.14999847407452621"/>
  </sheetPr>
  <dimension ref="A1:J103"/>
  <sheetViews>
    <sheetView showGridLines="0" workbookViewId="0"/>
  </sheetViews>
  <sheetFormatPr defaultRowHeight="15"/>
  <cols>
    <col min="2" max="2" width="9.140625" style="116"/>
    <col min="3" max="3" width="67.85546875" style="116" customWidth="1"/>
    <col min="4" max="4" width="22.5703125" customWidth="1"/>
    <col min="5" max="5" width="20.140625" customWidth="1"/>
    <col min="6" max="6" width="18.140625" style="116" customWidth="1"/>
    <col min="7" max="7" width="11.28515625" style="118" customWidth="1"/>
    <col min="8" max="9" width="10.85546875" customWidth="1"/>
  </cols>
  <sheetData>
    <row r="1" spans="1:10">
      <c r="A1" s="28"/>
      <c r="B1" s="28"/>
      <c r="C1" s="28"/>
      <c r="D1" s="28"/>
      <c r="E1" s="28"/>
      <c r="F1" s="28"/>
      <c r="G1" s="29"/>
      <c r="H1" s="28"/>
      <c r="I1" s="28"/>
      <c r="J1" s="28"/>
    </row>
    <row r="2" spans="1:10" ht="96">
      <c r="A2" s="28"/>
      <c r="B2" s="28"/>
      <c r="C2" s="28"/>
      <c r="D2" s="28"/>
      <c r="E2" s="1" t="s">
        <v>56</v>
      </c>
      <c r="F2" s="28"/>
      <c r="G2" s="29"/>
      <c r="H2" s="28"/>
      <c r="I2" s="28"/>
      <c r="J2" s="28"/>
    </row>
    <row r="3" spans="1:10">
      <c r="A3" s="28"/>
      <c r="B3" s="28"/>
      <c r="C3" s="28" t="s">
        <v>1332</v>
      </c>
      <c r="D3" s="28"/>
      <c r="E3" s="1"/>
      <c r="F3" s="28"/>
      <c r="G3" s="29"/>
      <c r="H3" s="28"/>
      <c r="I3" s="28"/>
      <c r="J3" s="28"/>
    </row>
    <row r="4" spans="1:10">
      <c r="A4" s="28"/>
      <c r="B4" s="28"/>
      <c r="C4" s="28" t="s">
        <v>1333</v>
      </c>
      <c r="D4" s="28"/>
      <c r="E4" s="1"/>
      <c r="F4" s="28"/>
      <c r="G4" s="29"/>
      <c r="H4" s="28"/>
      <c r="I4" s="28"/>
      <c r="J4" s="28"/>
    </row>
    <row r="5" spans="1:10">
      <c r="A5" s="28"/>
      <c r="B5" s="28"/>
      <c r="C5" s="28"/>
      <c r="D5" s="28"/>
      <c r="E5" s="1"/>
      <c r="F5" s="28"/>
      <c r="G5" s="29"/>
      <c r="H5" s="28"/>
      <c r="I5" s="28"/>
      <c r="J5" s="28"/>
    </row>
    <row r="6" spans="1:10" ht="15.75">
      <c r="A6" s="28"/>
      <c r="B6" s="28"/>
      <c r="C6" s="30" t="s">
        <v>57</v>
      </c>
      <c r="D6" s="28"/>
      <c r="E6" s="28"/>
      <c r="F6" s="28"/>
      <c r="G6" s="29"/>
      <c r="H6" s="28"/>
      <c r="I6" s="28"/>
      <c r="J6" s="28"/>
    </row>
    <row r="7" spans="1:10" ht="15.75">
      <c r="A7" s="28"/>
      <c r="B7" s="28"/>
      <c r="C7" s="30"/>
      <c r="D7" s="28"/>
      <c r="E7" s="28"/>
      <c r="F7" s="28"/>
      <c r="G7" s="29"/>
      <c r="H7" s="28"/>
      <c r="I7" s="28"/>
      <c r="J7" s="28"/>
    </row>
    <row r="8" spans="1:10" ht="15.75" thickBot="1">
      <c r="A8" s="28"/>
      <c r="B8" s="28"/>
      <c r="C8" s="28"/>
      <c r="D8" s="28"/>
      <c r="E8" s="28"/>
      <c r="F8" s="28"/>
      <c r="G8" s="29"/>
      <c r="H8" s="28"/>
      <c r="I8" s="28"/>
      <c r="J8" s="28"/>
    </row>
    <row r="9" spans="1:10" ht="15.75" thickBot="1">
      <c r="A9" s="28"/>
      <c r="B9" s="31" t="s">
        <v>2</v>
      </c>
      <c r="C9" s="32" t="s">
        <v>58</v>
      </c>
      <c r="D9" s="33" t="s">
        <v>59</v>
      </c>
      <c r="E9" s="34" t="s">
        <v>60</v>
      </c>
      <c r="F9" s="28"/>
      <c r="G9" s="29"/>
      <c r="H9" s="28"/>
      <c r="I9" s="28"/>
      <c r="J9" s="28"/>
    </row>
    <row r="10" spans="1:10" ht="15.75" thickBot="1">
      <c r="A10" s="28"/>
      <c r="B10" s="35" t="s">
        <v>5</v>
      </c>
      <c r="C10" s="36" t="s">
        <v>61</v>
      </c>
      <c r="D10" s="37"/>
      <c r="E10" s="38"/>
      <c r="F10" s="28"/>
      <c r="G10" s="29"/>
      <c r="H10" s="28"/>
      <c r="I10" s="28"/>
      <c r="J10" s="28"/>
    </row>
    <row r="11" spans="1:10" ht="24.75" thickBot="1">
      <c r="A11" s="28"/>
      <c r="B11" s="35" t="s">
        <v>62</v>
      </c>
      <c r="C11" s="36" t="s">
        <v>63</v>
      </c>
      <c r="D11" s="39">
        <f>D12+D15+D31</f>
        <v>3366.3897218875495</v>
      </c>
      <c r="E11" s="40"/>
      <c r="F11" s="28"/>
      <c r="G11" s="41"/>
      <c r="H11" s="28"/>
      <c r="I11" s="28"/>
      <c r="J11" s="28"/>
    </row>
    <row r="12" spans="1:10">
      <c r="A12" s="28"/>
      <c r="B12" s="42" t="s">
        <v>64</v>
      </c>
      <c r="C12" s="43" t="s">
        <v>65</v>
      </c>
      <c r="D12" s="44">
        <f>SUM(D13:D14)</f>
        <v>1380.9650503999997</v>
      </c>
      <c r="E12" s="45"/>
      <c r="F12" s="28"/>
      <c r="G12" s="29"/>
      <c r="H12" s="28"/>
      <c r="I12" s="28"/>
      <c r="J12" s="28"/>
    </row>
    <row r="13" spans="1:10">
      <c r="A13" s="28"/>
      <c r="B13" s="46" t="s">
        <v>66</v>
      </c>
      <c r="C13" s="47" t="s">
        <v>67</v>
      </c>
      <c r="D13" s="48">
        <v>1371.5641303999996</v>
      </c>
      <c r="E13" s="49"/>
      <c r="F13" s="28"/>
      <c r="G13" s="29"/>
      <c r="H13" s="28"/>
      <c r="I13" s="28"/>
      <c r="J13" s="28"/>
    </row>
    <row r="14" spans="1:10" ht="15.75" thickBot="1">
      <c r="A14" s="28"/>
      <c r="B14" s="50" t="s">
        <v>68</v>
      </c>
      <c r="C14" s="51" t="s">
        <v>69</v>
      </c>
      <c r="D14" s="52">
        <v>9.4009199999999993</v>
      </c>
      <c r="E14" s="53"/>
      <c r="F14" s="28"/>
      <c r="G14" s="29"/>
      <c r="H14" s="28"/>
      <c r="I14" s="28"/>
      <c r="J14" s="28"/>
    </row>
    <row r="15" spans="1:10">
      <c r="A15" s="28"/>
      <c r="B15" s="42" t="s">
        <v>70</v>
      </c>
      <c r="C15" s="43" t="s">
        <v>71</v>
      </c>
      <c r="D15" s="44">
        <f>D16+D20+D26</f>
        <v>1860.2020756579998</v>
      </c>
      <c r="E15" s="45"/>
      <c r="F15" s="28"/>
      <c r="G15" s="29"/>
      <c r="H15" s="28"/>
      <c r="I15" s="28"/>
      <c r="J15" s="28"/>
    </row>
    <row r="16" spans="1:10">
      <c r="A16" s="28"/>
      <c r="B16" s="54" t="s">
        <v>72</v>
      </c>
      <c r="C16" s="55" t="s">
        <v>73</v>
      </c>
      <c r="D16" s="56">
        <f>SUM(D17:D19)</f>
        <v>933.3607763005341</v>
      </c>
      <c r="E16" s="49"/>
      <c r="F16" s="28"/>
      <c r="G16" s="29"/>
      <c r="H16" s="28"/>
      <c r="I16" s="28"/>
      <c r="J16" s="28"/>
    </row>
    <row r="17" spans="1:10">
      <c r="A17" s="28"/>
      <c r="B17" s="46" t="s">
        <v>74</v>
      </c>
      <c r="C17" s="47" t="s">
        <v>75</v>
      </c>
      <c r="D17" s="57">
        <v>933.3607763005341</v>
      </c>
      <c r="E17" s="49"/>
      <c r="F17" s="28"/>
      <c r="G17" s="29"/>
      <c r="H17" s="28"/>
      <c r="I17" s="28"/>
      <c r="J17" s="28"/>
    </row>
    <row r="18" spans="1:10">
      <c r="A18" s="28"/>
      <c r="B18" s="46" t="s">
        <v>76</v>
      </c>
      <c r="C18" s="47" t="s">
        <v>77</v>
      </c>
      <c r="D18" s="57">
        <v>0</v>
      </c>
      <c r="E18" s="49"/>
      <c r="F18" s="28"/>
      <c r="G18" s="29"/>
      <c r="H18" s="28"/>
      <c r="I18" s="28"/>
      <c r="J18" s="28"/>
    </row>
    <row r="19" spans="1:10">
      <c r="A19" s="28"/>
      <c r="B19" s="46" t="s">
        <v>78</v>
      </c>
      <c r="C19" s="47" t="s">
        <v>69</v>
      </c>
      <c r="D19" s="57">
        <v>0</v>
      </c>
      <c r="E19" s="49"/>
      <c r="F19" s="28"/>
      <c r="G19" s="29"/>
      <c r="H19" s="28"/>
      <c r="I19" s="28"/>
      <c r="J19" s="28" t="s">
        <v>79</v>
      </c>
    </row>
    <row r="20" spans="1:10">
      <c r="A20" s="28"/>
      <c r="B20" s="54" t="s">
        <v>80</v>
      </c>
      <c r="C20" s="55" t="s">
        <v>81</v>
      </c>
      <c r="D20" s="56">
        <f>SUM(D21:D25)</f>
        <v>801.00579631301093</v>
      </c>
      <c r="E20" s="49"/>
      <c r="F20" s="28"/>
      <c r="G20" s="29"/>
      <c r="H20" s="28"/>
      <c r="I20" s="28"/>
      <c r="J20" s="28"/>
    </row>
    <row r="21" spans="1:10">
      <c r="A21" s="28"/>
      <c r="B21" s="46" t="s">
        <v>82</v>
      </c>
      <c r="C21" s="47" t="s">
        <v>83</v>
      </c>
      <c r="D21" s="57">
        <v>689.90465631301095</v>
      </c>
      <c r="E21" s="49"/>
      <c r="F21" s="28"/>
      <c r="G21" s="29"/>
      <c r="H21" s="28"/>
      <c r="I21" s="28"/>
      <c r="J21" s="28"/>
    </row>
    <row r="22" spans="1:10">
      <c r="A22" s="28"/>
      <c r="B22" s="46" t="s">
        <v>84</v>
      </c>
      <c r="C22" s="47" t="s">
        <v>85</v>
      </c>
      <c r="D22" s="57">
        <v>111.10114</v>
      </c>
      <c r="E22" s="49"/>
      <c r="F22" s="28"/>
      <c r="G22" s="29"/>
      <c r="H22" s="28"/>
      <c r="I22" s="28"/>
      <c r="J22" s="28"/>
    </row>
    <row r="23" spans="1:10">
      <c r="A23" s="28"/>
      <c r="B23" s="46" t="s">
        <v>86</v>
      </c>
      <c r="C23" s="47" t="s">
        <v>77</v>
      </c>
      <c r="D23" s="57">
        <v>0</v>
      </c>
      <c r="E23" s="49"/>
      <c r="F23" s="28"/>
      <c r="G23" s="29"/>
      <c r="H23" s="28"/>
      <c r="I23" s="28"/>
      <c r="J23" s="28"/>
    </row>
    <row r="24" spans="1:10">
      <c r="A24" s="28"/>
      <c r="B24" s="46" t="s">
        <v>87</v>
      </c>
      <c r="C24" s="47" t="s">
        <v>69</v>
      </c>
      <c r="D24" s="57">
        <v>0</v>
      </c>
      <c r="E24" s="49"/>
      <c r="F24" s="28"/>
      <c r="G24" s="29"/>
      <c r="H24" s="28"/>
      <c r="I24" s="28"/>
      <c r="J24" s="28"/>
    </row>
    <row r="25" spans="1:10">
      <c r="A25" s="28"/>
      <c r="B25" s="46" t="s">
        <v>88</v>
      </c>
      <c r="C25" s="47" t="s">
        <v>89</v>
      </c>
      <c r="D25" s="57">
        <v>0</v>
      </c>
      <c r="E25" s="49"/>
      <c r="F25" s="28"/>
      <c r="G25" s="29"/>
      <c r="H25" s="28"/>
      <c r="I25" s="28"/>
      <c r="J25" s="28"/>
    </row>
    <row r="26" spans="1:10">
      <c r="A26" s="28"/>
      <c r="B26" s="54" t="s">
        <v>90</v>
      </c>
      <c r="C26" s="55" t="s">
        <v>91</v>
      </c>
      <c r="D26" s="56">
        <f>SUM(D27:D30)</f>
        <v>125.8355030444548</v>
      </c>
      <c r="E26" s="49"/>
      <c r="F26" s="28"/>
      <c r="G26" s="29"/>
      <c r="H26" s="28"/>
      <c r="I26" s="28"/>
      <c r="J26" s="28"/>
    </row>
    <row r="27" spans="1:10">
      <c r="A27" s="28"/>
      <c r="B27" s="46" t="s">
        <v>92</v>
      </c>
      <c r="C27" s="47" t="s">
        <v>93</v>
      </c>
      <c r="D27" s="57">
        <v>125.8355030444548</v>
      </c>
      <c r="E27" s="49"/>
      <c r="F27" s="28"/>
      <c r="G27" s="29"/>
      <c r="H27" s="28"/>
      <c r="I27" s="28"/>
      <c r="J27" s="28"/>
    </row>
    <row r="28" spans="1:10">
      <c r="A28" s="28"/>
      <c r="B28" s="46" t="s">
        <v>94</v>
      </c>
      <c r="C28" s="47" t="s">
        <v>95</v>
      </c>
      <c r="D28" s="57">
        <v>0</v>
      </c>
      <c r="E28" s="49"/>
      <c r="F28" s="28"/>
      <c r="G28" s="29"/>
      <c r="H28" s="28"/>
      <c r="I28" s="28"/>
      <c r="J28" s="28"/>
    </row>
    <row r="29" spans="1:10">
      <c r="A29" s="28"/>
      <c r="B29" s="50" t="s">
        <v>96</v>
      </c>
      <c r="C29" s="51" t="s">
        <v>77</v>
      </c>
      <c r="D29" s="58">
        <v>0</v>
      </c>
      <c r="E29" s="53"/>
      <c r="F29" s="28"/>
      <c r="G29" s="29"/>
      <c r="H29" s="28"/>
      <c r="I29" s="28"/>
      <c r="J29" s="28"/>
    </row>
    <row r="30" spans="1:10" ht="15.75" thickBot="1">
      <c r="A30" s="28"/>
      <c r="B30" s="50" t="s">
        <v>97</v>
      </c>
      <c r="C30" s="51" t="s">
        <v>69</v>
      </c>
      <c r="D30" s="58">
        <v>0</v>
      </c>
      <c r="E30" s="53"/>
      <c r="F30" s="28"/>
      <c r="G30" s="29"/>
      <c r="H30" s="28"/>
      <c r="I30" s="28"/>
      <c r="J30" s="28"/>
    </row>
    <row r="31" spans="1:10">
      <c r="A31" s="28"/>
      <c r="B31" s="42" t="s">
        <v>98</v>
      </c>
      <c r="C31" s="43" t="s">
        <v>99</v>
      </c>
      <c r="D31" s="59">
        <f>SUM(D32+D33)</f>
        <v>125.22259582955</v>
      </c>
      <c r="E31" s="45"/>
      <c r="F31" s="28"/>
      <c r="G31" s="29"/>
      <c r="H31" s="28"/>
      <c r="I31" s="28"/>
      <c r="J31" s="28"/>
    </row>
    <row r="32" spans="1:10" ht="24">
      <c r="A32" s="28"/>
      <c r="B32" s="46" t="s">
        <v>100</v>
      </c>
      <c r="C32" s="47" t="s">
        <v>101</v>
      </c>
      <c r="D32" s="48">
        <v>125.22259582955</v>
      </c>
      <c r="E32" s="49"/>
      <c r="F32" s="28"/>
      <c r="G32" s="29"/>
      <c r="H32" s="28"/>
      <c r="I32" s="28"/>
      <c r="J32" s="28"/>
    </row>
    <row r="33" spans="1:10" ht="15.75" thickBot="1">
      <c r="A33" s="28"/>
      <c r="B33" s="46" t="s">
        <v>102</v>
      </c>
      <c r="C33" s="51" t="s">
        <v>69</v>
      </c>
      <c r="D33" s="52">
        <v>0</v>
      </c>
      <c r="E33" s="53"/>
      <c r="F33" s="28"/>
      <c r="G33" s="29"/>
      <c r="H33" s="28"/>
      <c r="I33" s="28"/>
      <c r="J33" s="28"/>
    </row>
    <row r="34" spans="1:10">
      <c r="A34" s="28"/>
      <c r="B34" s="42" t="s">
        <v>103</v>
      </c>
      <c r="C34" s="60" t="s">
        <v>104</v>
      </c>
      <c r="D34" s="44">
        <f>D35+D40</f>
        <v>614.34379999999999</v>
      </c>
      <c r="E34" s="45"/>
      <c r="F34" s="28"/>
      <c r="G34" s="29"/>
      <c r="H34" s="28"/>
      <c r="I34" s="28"/>
      <c r="J34" s="28"/>
    </row>
    <row r="35" spans="1:10">
      <c r="A35" s="28"/>
      <c r="B35" s="54" t="s">
        <v>105</v>
      </c>
      <c r="C35" s="55" t="s">
        <v>106</v>
      </c>
      <c r="D35" s="56">
        <f>SUM(D36:D39)</f>
        <v>190.44407000000001</v>
      </c>
      <c r="E35" s="49"/>
      <c r="F35" s="28"/>
      <c r="G35" s="29"/>
      <c r="H35" s="28"/>
      <c r="I35" s="28"/>
      <c r="J35" s="28"/>
    </row>
    <row r="36" spans="1:10">
      <c r="A36" s="28"/>
      <c r="B36" s="46" t="s">
        <v>107</v>
      </c>
      <c r="C36" s="47" t="s">
        <v>108</v>
      </c>
      <c r="D36" s="48">
        <v>190.44407000000001</v>
      </c>
      <c r="E36" s="49"/>
      <c r="F36" s="28"/>
      <c r="G36" s="29"/>
      <c r="H36" s="28"/>
      <c r="I36" s="28"/>
      <c r="J36" s="28"/>
    </row>
    <row r="37" spans="1:10">
      <c r="A37" s="28"/>
      <c r="B37" s="46" t="s">
        <v>109</v>
      </c>
      <c r="C37" s="47" t="s">
        <v>110</v>
      </c>
      <c r="D37" s="48">
        <v>0</v>
      </c>
      <c r="E37" s="49"/>
      <c r="F37" s="28"/>
      <c r="G37" s="29"/>
      <c r="H37" s="28"/>
      <c r="I37" s="28"/>
      <c r="J37" s="28"/>
    </row>
    <row r="38" spans="1:10">
      <c r="A38" s="28"/>
      <c r="B38" s="46" t="s">
        <v>111</v>
      </c>
      <c r="C38" s="47" t="s">
        <v>112</v>
      </c>
      <c r="D38" s="48">
        <v>0</v>
      </c>
      <c r="E38" s="49"/>
      <c r="F38" s="28"/>
      <c r="G38" s="29"/>
      <c r="H38" s="28"/>
      <c r="I38" s="28"/>
      <c r="J38" s="28"/>
    </row>
    <row r="39" spans="1:10">
      <c r="A39" s="28"/>
      <c r="B39" s="46" t="s">
        <v>113</v>
      </c>
      <c r="C39" s="47" t="s">
        <v>69</v>
      </c>
      <c r="D39" s="48">
        <v>0</v>
      </c>
      <c r="E39" s="49"/>
      <c r="F39" s="28"/>
      <c r="G39" s="29"/>
      <c r="H39" s="28"/>
      <c r="I39" s="28"/>
      <c r="J39" s="28"/>
    </row>
    <row r="40" spans="1:10">
      <c r="A40" s="28"/>
      <c r="B40" s="54" t="s">
        <v>114</v>
      </c>
      <c r="C40" s="55" t="s">
        <v>115</v>
      </c>
      <c r="D40" s="56">
        <f>SUM(D41:D43)</f>
        <v>423.89972999999998</v>
      </c>
      <c r="E40" s="49"/>
      <c r="F40" s="28"/>
      <c r="G40" s="29"/>
      <c r="H40" s="28"/>
      <c r="I40" s="28"/>
      <c r="J40" s="28"/>
    </row>
    <row r="41" spans="1:10">
      <c r="A41" s="28"/>
      <c r="B41" s="46" t="s">
        <v>116</v>
      </c>
      <c r="C41" s="47" t="s">
        <v>117</v>
      </c>
      <c r="D41" s="61">
        <v>414.49880999999999</v>
      </c>
      <c r="E41" s="49"/>
      <c r="F41" s="28"/>
      <c r="G41" s="29"/>
      <c r="H41" s="28"/>
      <c r="I41" s="28"/>
      <c r="J41" s="28"/>
    </row>
    <row r="42" spans="1:10">
      <c r="A42" s="28"/>
      <c r="B42" s="50" t="s">
        <v>118</v>
      </c>
      <c r="C42" s="51" t="s">
        <v>69</v>
      </c>
      <c r="D42" s="61">
        <f>+SUM(D14,D19,D24,D30,D33)</f>
        <v>9.4009199999999993</v>
      </c>
      <c r="E42" s="53"/>
      <c r="F42" s="28"/>
      <c r="G42" s="29"/>
      <c r="H42" s="28"/>
      <c r="I42" s="28"/>
      <c r="J42" s="28"/>
    </row>
    <row r="43" spans="1:10" ht="15.75" thickBot="1">
      <c r="A43" s="28"/>
      <c r="B43" s="46" t="s">
        <v>119</v>
      </c>
      <c r="C43" s="51" t="s">
        <v>89</v>
      </c>
      <c r="D43" s="52">
        <v>0</v>
      </c>
      <c r="E43" s="53"/>
      <c r="F43" s="28"/>
      <c r="G43" s="29"/>
      <c r="H43" s="28"/>
      <c r="I43" s="28"/>
      <c r="J43" s="28"/>
    </row>
    <row r="44" spans="1:10" ht="15.75" thickBot="1">
      <c r="A44" s="28"/>
      <c r="B44" s="62" t="s">
        <v>120</v>
      </c>
      <c r="C44" s="63" t="s">
        <v>121</v>
      </c>
      <c r="D44" s="64">
        <f>D45+D52</f>
        <v>3014.3472727650483</v>
      </c>
      <c r="E44" s="65" t="s">
        <v>122</v>
      </c>
      <c r="F44" s="28"/>
      <c r="G44" s="41"/>
      <c r="H44" s="28"/>
      <c r="I44" s="28"/>
      <c r="J44" s="28"/>
    </row>
    <row r="45" spans="1:10" ht="24">
      <c r="A45" s="28"/>
      <c r="B45" s="42" t="s">
        <v>123</v>
      </c>
      <c r="C45" s="60" t="s">
        <v>124</v>
      </c>
      <c r="D45" s="66">
        <f>D46+D47+D51</f>
        <v>2756.4015105193839</v>
      </c>
      <c r="E45" s="45" t="s">
        <v>122</v>
      </c>
      <c r="F45" s="28"/>
      <c r="G45" s="41"/>
      <c r="H45" s="28"/>
      <c r="I45" s="28"/>
      <c r="J45" s="28"/>
    </row>
    <row r="46" spans="1:10">
      <c r="A46" s="28"/>
      <c r="B46" s="46" t="s">
        <v>125</v>
      </c>
      <c r="C46" s="67" t="s">
        <v>126</v>
      </c>
      <c r="D46" s="68">
        <f>'4'!E23</f>
        <v>1074.6885668795139</v>
      </c>
      <c r="E46" s="49" t="s">
        <v>122</v>
      </c>
      <c r="F46" s="28"/>
      <c r="G46" s="29"/>
      <c r="H46" s="28"/>
      <c r="I46" s="28"/>
      <c r="J46" s="28"/>
    </row>
    <row r="47" spans="1:10">
      <c r="A47" s="28"/>
      <c r="B47" s="46" t="s">
        <v>127</v>
      </c>
      <c r="C47" s="67" t="s">
        <v>128</v>
      </c>
      <c r="D47" s="68">
        <f>'4'!I23</f>
        <v>1558.6760837305928</v>
      </c>
      <c r="E47" s="49" t="s">
        <v>122</v>
      </c>
      <c r="F47" s="28"/>
      <c r="G47" s="29"/>
      <c r="H47" s="28"/>
      <c r="I47" s="28"/>
      <c r="J47" s="28"/>
    </row>
    <row r="48" spans="1:10">
      <c r="A48" s="69"/>
      <c r="B48" s="70" t="s">
        <v>129</v>
      </c>
      <c r="C48" s="71" t="s">
        <v>130</v>
      </c>
      <c r="D48" s="72">
        <f>'4'!$J$23</f>
        <v>690.9869460878316</v>
      </c>
      <c r="E48" s="73" t="s">
        <v>122</v>
      </c>
      <c r="F48" s="74"/>
      <c r="G48" s="75"/>
      <c r="H48" s="69"/>
      <c r="I48" s="69"/>
      <c r="J48" s="69"/>
    </row>
    <row r="49" spans="1:10">
      <c r="A49" s="69"/>
      <c r="B49" s="70" t="s">
        <v>131</v>
      </c>
      <c r="C49" s="71" t="s">
        <v>132</v>
      </c>
      <c r="D49" s="72">
        <f>'4'!$K$23</f>
        <v>750.78852470328127</v>
      </c>
      <c r="E49" s="73" t="s">
        <v>122</v>
      </c>
      <c r="F49" s="28"/>
      <c r="G49" s="75"/>
      <c r="H49" s="69"/>
      <c r="I49" s="69"/>
      <c r="J49" s="69"/>
    </row>
    <row r="50" spans="1:10">
      <c r="A50" s="69"/>
      <c r="B50" s="70" t="s">
        <v>133</v>
      </c>
      <c r="C50" s="71" t="s">
        <v>134</v>
      </c>
      <c r="D50" s="72">
        <f>'4'!$L$23</f>
        <v>116.90061293947997</v>
      </c>
      <c r="E50" s="73" t="s">
        <v>122</v>
      </c>
      <c r="F50" s="28"/>
      <c r="G50" s="75"/>
      <c r="H50" s="69"/>
      <c r="I50" s="69"/>
      <c r="J50" s="69"/>
    </row>
    <row r="51" spans="1:10" ht="15.75" thickBot="1">
      <c r="A51" s="28"/>
      <c r="B51" s="50" t="s">
        <v>135</v>
      </c>
      <c r="C51" s="67" t="s">
        <v>136</v>
      </c>
      <c r="D51" s="68">
        <f>'4'!$M$23</f>
        <v>123.03685990927735</v>
      </c>
      <c r="E51" s="49" t="s">
        <v>122</v>
      </c>
      <c r="F51" s="28"/>
      <c r="G51" s="29"/>
      <c r="H51" s="28"/>
      <c r="I51" s="28"/>
      <c r="J51" s="28"/>
    </row>
    <row r="52" spans="1:10">
      <c r="A52" s="28"/>
      <c r="B52" s="42" t="s">
        <v>137</v>
      </c>
      <c r="C52" s="60" t="s">
        <v>138</v>
      </c>
      <c r="D52" s="66">
        <f>SUM(D53:D55)</f>
        <v>257.94576224566424</v>
      </c>
      <c r="E52" s="45" t="s">
        <v>122</v>
      </c>
      <c r="F52" s="28"/>
      <c r="G52" s="41"/>
      <c r="H52" s="28"/>
      <c r="I52" s="28"/>
      <c r="J52" s="28"/>
    </row>
    <row r="53" spans="1:10">
      <c r="A53" s="28"/>
      <c r="B53" s="50" t="s">
        <v>139</v>
      </c>
      <c r="C53" s="76" t="s">
        <v>140</v>
      </c>
      <c r="D53" s="77">
        <f>'4'!O23</f>
        <v>201.7893518863564</v>
      </c>
      <c r="E53" s="53" t="s">
        <v>122</v>
      </c>
      <c r="F53" s="28"/>
      <c r="G53" s="29"/>
      <c r="H53" s="28"/>
      <c r="I53" s="28"/>
      <c r="J53" s="28"/>
    </row>
    <row r="54" spans="1:10">
      <c r="A54" s="28"/>
      <c r="B54" s="46" t="s">
        <v>141</v>
      </c>
      <c r="C54" s="67" t="s">
        <v>142</v>
      </c>
      <c r="D54" s="68">
        <f>'4'!$P$23</f>
        <v>0</v>
      </c>
      <c r="E54" s="49" t="s">
        <v>122</v>
      </c>
      <c r="F54" s="28"/>
      <c r="G54" s="29"/>
      <c r="H54" s="28"/>
      <c r="I54" s="28"/>
      <c r="J54" s="28"/>
    </row>
    <row r="55" spans="1:10" ht="15.75" thickBot="1">
      <c r="A55" s="28"/>
      <c r="B55" s="50" t="s">
        <v>143</v>
      </c>
      <c r="C55" s="76" t="s">
        <v>144</v>
      </c>
      <c r="D55" s="77">
        <f>'4'!$Q$23</f>
        <v>56.156410359307841</v>
      </c>
      <c r="E55" s="53" t="s">
        <v>122</v>
      </c>
      <c r="F55" s="28"/>
      <c r="G55" s="29"/>
      <c r="H55" s="28"/>
      <c r="I55" s="28"/>
      <c r="J55" s="28"/>
    </row>
    <row r="56" spans="1:10">
      <c r="A56" s="28"/>
      <c r="B56" s="42" t="s">
        <v>145</v>
      </c>
      <c r="C56" s="78" t="s">
        <v>146</v>
      </c>
      <c r="D56" s="66">
        <f>SUM(D57:D76)</f>
        <v>369.31202723495062</v>
      </c>
      <c r="E56" s="45"/>
      <c r="F56" s="28"/>
      <c r="G56" s="41"/>
      <c r="H56" s="28"/>
      <c r="I56" s="28"/>
      <c r="J56" s="28"/>
    </row>
    <row r="57" spans="1:10">
      <c r="A57" s="28"/>
      <c r="B57" s="79" t="s">
        <v>147</v>
      </c>
      <c r="C57" s="80" t="s">
        <v>148</v>
      </c>
      <c r="D57" s="81">
        <v>33.012660000000004</v>
      </c>
      <c r="E57" s="82"/>
      <c r="F57" s="28"/>
      <c r="G57" s="29"/>
      <c r="H57" s="28"/>
      <c r="I57" s="28"/>
      <c r="J57" s="28"/>
    </row>
    <row r="58" spans="1:10" ht="51.75">
      <c r="A58" s="28"/>
      <c r="B58" s="83" t="s">
        <v>149</v>
      </c>
      <c r="C58" s="80" t="s">
        <v>150</v>
      </c>
      <c r="D58" s="81">
        <v>0</v>
      </c>
      <c r="E58" s="82"/>
      <c r="F58" s="28"/>
      <c r="G58" s="29"/>
      <c r="H58" s="28"/>
      <c r="I58" s="28"/>
      <c r="J58" s="28"/>
    </row>
    <row r="59" spans="1:10">
      <c r="A59" s="28"/>
      <c r="B59" s="83" t="s">
        <v>151</v>
      </c>
      <c r="C59" s="80" t="s">
        <v>152</v>
      </c>
      <c r="D59" s="81">
        <v>0</v>
      </c>
      <c r="E59" s="82"/>
      <c r="F59" s="28"/>
      <c r="G59" s="29"/>
      <c r="H59" s="28"/>
      <c r="I59" s="28"/>
      <c r="J59" s="28"/>
    </row>
    <row r="60" spans="1:10" ht="26.25">
      <c r="A60" s="28"/>
      <c r="B60" s="83" t="s">
        <v>153</v>
      </c>
      <c r="C60" s="80" t="s">
        <v>154</v>
      </c>
      <c r="D60" s="81">
        <v>4.3788500000000008</v>
      </c>
      <c r="E60" s="82"/>
      <c r="F60" s="28"/>
      <c r="G60" s="29"/>
      <c r="H60" s="28"/>
      <c r="I60" s="28"/>
      <c r="J60" s="28"/>
    </row>
    <row r="61" spans="1:10">
      <c r="A61" s="28"/>
      <c r="B61" s="83" t="s">
        <v>155</v>
      </c>
      <c r="C61" s="80" t="s">
        <v>156</v>
      </c>
      <c r="D61" s="81">
        <v>108.25562000000001</v>
      </c>
      <c r="E61" s="82"/>
      <c r="F61" s="28"/>
      <c r="G61" s="29"/>
      <c r="H61" s="28"/>
      <c r="I61" s="28"/>
      <c r="J61" s="28"/>
    </row>
    <row r="62" spans="1:10" ht="51.75">
      <c r="A62" s="28"/>
      <c r="B62" s="83" t="s">
        <v>157</v>
      </c>
      <c r="C62" s="80" t="s">
        <v>158</v>
      </c>
      <c r="D62" s="81">
        <v>5.1433200000000001</v>
      </c>
      <c r="E62" s="82"/>
      <c r="F62" s="28"/>
      <c r="G62" s="29"/>
      <c r="H62" s="28"/>
      <c r="I62" s="28"/>
      <c r="J62" s="28"/>
    </row>
    <row r="63" spans="1:10" ht="26.25">
      <c r="A63" s="28"/>
      <c r="B63" s="83" t="s">
        <v>159</v>
      </c>
      <c r="C63" s="80" t="s">
        <v>160</v>
      </c>
      <c r="D63" s="81">
        <v>0.23850000000000002</v>
      </c>
      <c r="E63" s="82"/>
      <c r="F63" s="28"/>
      <c r="G63" s="29"/>
      <c r="H63" s="28"/>
      <c r="I63" s="28"/>
      <c r="J63" s="28"/>
    </row>
    <row r="64" spans="1:10" ht="90">
      <c r="A64" s="28"/>
      <c r="B64" s="83" t="s">
        <v>161</v>
      </c>
      <c r="C64" s="80" t="s">
        <v>162</v>
      </c>
      <c r="D64" s="81">
        <v>0</v>
      </c>
      <c r="E64" s="84"/>
      <c r="F64" s="28"/>
      <c r="G64" s="29"/>
      <c r="H64" s="28"/>
      <c r="I64" s="28"/>
      <c r="J64" s="28"/>
    </row>
    <row r="65" spans="1:10">
      <c r="A65" s="28"/>
      <c r="B65" s="83" t="s">
        <v>163</v>
      </c>
      <c r="C65" s="80" t="s">
        <v>164</v>
      </c>
      <c r="D65" s="81">
        <v>0</v>
      </c>
      <c r="E65" s="82"/>
      <c r="F65" s="28"/>
      <c r="G65" s="29"/>
      <c r="H65" s="28"/>
      <c r="I65" s="28"/>
      <c r="J65" s="28"/>
    </row>
    <row r="66" spans="1:10" ht="39">
      <c r="A66" s="28"/>
      <c r="B66" s="83" t="s">
        <v>165</v>
      </c>
      <c r="C66" s="80" t="s">
        <v>166</v>
      </c>
      <c r="D66" s="81">
        <v>0</v>
      </c>
      <c r="E66" s="82"/>
      <c r="F66" s="28"/>
      <c r="G66" s="29"/>
      <c r="H66" s="28"/>
      <c r="I66" s="28"/>
      <c r="J66" s="28"/>
    </row>
    <row r="67" spans="1:10" ht="26.25">
      <c r="A67" s="28"/>
      <c r="B67" s="83" t="s">
        <v>167</v>
      </c>
      <c r="C67" s="80" t="s">
        <v>168</v>
      </c>
      <c r="D67" s="81">
        <v>0</v>
      </c>
      <c r="E67" s="82"/>
      <c r="F67" s="28"/>
      <c r="G67" s="29"/>
      <c r="H67" s="28"/>
      <c r="I67" s="28"/>
      <c r="J67" s="28"/>
    </row>
    <row r="68" spans="1:10" ht="26.25">
      <c r="A68" s="28"/>
      <c r="B68" s="83" t="s">
        <v>169</v>
      </c>
      <c r="C68" s="80" t="s">
        <v>170</v>
      </c>
      <c r="D68" s="81">
        <v>0</v>
      </c>
      <c r="E68" s="82"/>
      <c r="F68" s="28"/>
      <c r="G68" s="29"/>
      <c r="H68" s="28"/>
      <c r="I68" s="28"/>
      <c r="J68" s="28"/>
    </row>
    <row r="69" spans="1:10" ht="26.25">
      <c r="A69" s="28"/>
      <c r="B69" s="83" t="s">
        <v>171</v>
      </c>
      <c r="C69" s="80" t="s">
        <v>172</v>
      </c>
      <c r="D69" s="81">
        <v>0</v>
      </c>
      <c r="E69" s="82"/>
      <c r="F69" s="28"/>
      <c r="G69" s="29"/>
      <c r="H69" s="28"/>
      <c r="I69" s="28"/>
      <c r="J69" s="28"/>
    </row>
    <row r="70" spans="1:10" ht="77.25">
      <c r="A70" s="28"/>
      <c r="B70" s="83" t="s">
        <v>173</v>
      </c>
      <c r="C70" s="80" t="s">
        <v>174</v>
      </c>
      <c r="D70" s="81">
        <v>18.664264899999999</v>
      </c>
      <c r="E70" s="82"/>
      <c r="F70" s="28"/>
      <c r="G70" s="29"/>
      <c r="H70" s="28"/>
      <c r="I70" s="28"/>
      <c r="J70" s="28"/>
    </row>
    <row r="71" spans="1:10" ht="64.5">
      <c r="A71" s="28"/>
      <c r="B71" s="85" t="s">
        <v>175</v>
      </c>
      <c r="C71" s="80" t="s">
        <v>176</v>
      </c>
      <c r="D71" s="86">
        <v>2.4792100000000019</v>
      </c>
      <c r="E71" s="87"/>
      <c r="F71" s="28"/>
      <c r="G71" s="29"/>
      <c r="H71" s="28"/>
      <c r="I71" s="28"/>
      <c r="J71" s="28"/>
    </row>
    <row r="72" spans="1:10" ht="39">
      <c r="A72" s="28"/>
      <c r="B72" s="85" t="s">
        <v>177</v>
      </c>
      <c r="C72" s="80" t="s">
        <v>178</v>
      </c>
      <c r="D72" s="86">
        <v>48.262709999999998</v>
      </c>
      <c r="E72" s="87"/>
      <c r="F72" s="28"/>
      <c r="G72" s="29"/>
      <c r="H72" s="28"/>
      <c r="I72" s="28"/>
      <c r="J72" s="28"/>
    </row>
    <row r="73" spans="1:10" ht="51.75">
      <c r="A73" s="28"/>
      <c r="B73" s="85" t="s">
        <v>179</v>
      </c>
      <c r="C73" s="80" t="s">
        <v>180</v>
      </c>
      <c r="D73" s="86">
        <v>0</v>
      </c>
      <c r="E73" s="87"/>
      <c r="F73" s="28"/>
      <c r="G73" s="29"/>
      <c r="H73" s="28"/>
      <c r="I73" s="28"/>
      <c r="J73" s="28"/>
    </row>
    <row r="74" spans="1:10" ht="39">
      <c r="A74" s="28"/>
      <c r="B74" s="85" t="s">
        <v>181</v>
      </c>
      <c r="C74" s="80" t="s">
        <v>182</v>
      </c>
      <c r="D74" s="86">
        <v>0</v>
      </c>
      <c r="E74" s="87"/>
      <c r="F74" s="28"/>
      <c r="G74" s="29"/>
      <c r="H74" s="28"/>
      <c r="I74" s="28"/>
      <c r="J74" s="28"/>
    </row>
    <row r="75" spans="1:10">
      <c r="A75" s="28"/>
      <c r="B75" s="85" t="s">
        <v>183</v>
      </c>
      <c r="C75" s="80" t="s">
        <v>184</v>
      </c>
      <c r="D75" s="86">
        <v>0</v>
      </c>
      <c r="E75" s="87"/>
      <c r="F75" s="28"/>
      <c r="G75" s="29"/>
      <c r="H75" s="28"/>
      <c r="I75" s="28"/>
      <c r="J75" s="28"/>
    </row>
    <row r="76" spans="1:10" ht="27" thickBot="1">
      <c r="A76" s="28"/>
      <c r="B76" s="88" t="s">
        <v>185</v>
      </c>
      <c r="C76" s="89" t="s">
        <v>186</v>
      </c>
      <c r="D76" s="90">
        <v>148.87689233495067</v>
      </c>
      <c r="E76" s="91"/>
      <c r="F76" s="28"/>
      <c r="G76" s="29"/>
      <c r="H76" s="28"/>
      <c r="I76" s="28"/>
      <c r="J76" s="28"/>
    </row>
    <row r="77" spans="1:10" ht="15.75" thickBot="1">
      <c r="A77" s="28"/>
      <c r="B77" s="92" t="s">
        <v>187</v>
      </c>
      <c r="C77" s="93" t="s">
        <v>188</v>
      </c>
      <c r="D77" s="94">
        <v>0</v>
      </c>
      <c r="E77" s="95"/>
      <c r="F77" s="28"/>
      <c r="G77" s="29"/>
      <c r="H77" s="28"/>
      <c r="I77" s="28"/>
      <c r="J77" s="28"/>
    </row>
    <row r="78" spans="1:10" ht="15.75" thickBot="1">
      <c r="A78" s="28"/>
      <c r="B78" s="62" t="s">
        <v>189</v>
      </c>
      <c r="C78" s="96" t="s">
        <v>190</v>
      </c>
      <c r="D78" s="64">
        <f>D11+D34-D45-D52-D56</f>
        <v>597.07422188755083</v>
      </c>
      <c r="E78" s="65"/>
      <c r="F78" s="28"/>
      <c r="G78" s="41"/>
      <c r="H78" s="28"/>
      <c r="I78" s="28"/>
      <c r="J78" s="28"/>
    </row>
    <row r="79" spans="1:10" ht="24">
      <c r="A79" s="97"/>
      <c r="B79" s="98" t="s">
        <v>191</v>
      </c>
      <c r="C79" s="99" t="s">
        <v>192</v>
      </c>
      <c r="D79" s="100">
        <f>D11-D45</f>
        <v>609.98821136816559</v>
      </c>
      <c r="E79" s="101"/>
      <c r="F79" s="102"/>
      <c r="G79" s="41"/>
      <c r="H79" s="97"/>
      <c r="I79" s="97"/>
      <c r="J79" s="97"/>
    </row>
    <row r="80" spans="1:10">
      <c r="A80" s="28"/>
      <c r="B80" s="46" t="s">
        <v>193</v>
      </c>
      <c r="C80" s="67" t="s">
        <v>194</v>
      </c>
      <c r="D80" s="68">
        <f>D12-D46</f>
        <v>306.27648352048573</v>
      </c>
      <c r="E80" s="49"/>
      <c r="F80" s="28"/>
      <c r="G80" s="29"/>
      <c r="H80" s="28"/>
      <c r="I80" s="28"/>
      <c r="J80" s="28"/>
    </row>
    <row r="81" spans="1:10">
      <c r="A81" s="28"/>
      <c r="B81" s="46" t="s">
        <v>195</v>
      </c>
      <c r="C81" s="67" t="s">
        <v>196</v>
      </c>
      <c r="D81" s="68">
        <f>D15-D47</f>
        <v>301.52599192740695</v>
      </c>
      <c r="E81" s="49"/>
      <c r="F81" s="28"/>
      <c r="G81" s="29"/>
      <c r="H81" s="28"/>
      <c r="I81" s="28"/>
      <c r="J81" s="28"/>
    </row>
    <row r="82" spans="1:10">
      <c r="A82" s="28"/>
      <c r="B82" s="46" t="s">
        <v>197</v>
      </c>
      <c r="C82" s="67" t="s">
        <v>198</v>
      </c>
      <c r="D82" s="68">
        <f>D16-D48</f>
        <v>242.3738302127025</v>
      </c>
      <c r="E82" s="49"/>
      <c r="F82" s="28"/>
      <c r="G82" s="29"/>
      <c r="H82" s="28"/>
      <c r="I82" s="28"/>
      <c r="J82" s="28"/>
    </row>
    <row r="83" spans="1:10">
      <c r="A83" s="28"/>
      <c r="B83" s="46" t="s">
        <v>199</v>
      </c>
      <c r="C83" s="67" t="s">
        <v>200</v>
      </c>
      <c r="D83" s="68">
        <f>D20-D49</f>
        <v>50.217271609729664</v>
      </c>
      <c r="E83" s="49"/>
      <c r="F83" s="28"/>
      <c r="G83" s="29"/>
      <c r="H83" s="28"/>
      <c r="I83" s="28"/>
      <c r="J83" s="28"/>
    </row>
    <row r="84" spans="1:10">
      <c r="A84" s="28"/>
      <c r="B84" s="46" t="s">
        <v>201</v>
      </c>
      <c r="C84" s="67" t="s">
        <v>202</v>
      </c>
      <c r="D84" s="68">
        <f>D26-D50</f>
        <v>8.9348901049748264</v>
      </c>
      <c r="E84" s="49"/>
      <c r="F84" s="28"/>
      <c r="G84" s="29"/>
      <c r="H84" s="28"/>
      <c r="I84" s="28"/>
      <c r="J84" s="28"/>
    </row>
    <row r="85" spans="1:10" ht="24.75" thickBot="1">
      <c r="A85" s="28"/>
      <c r="B85" s="50" t="s">
        <v>203</v>
      </c>
      <c r="C85" s="67" t="s">
        <v>204</v>
      </c>
      <c r="D85" s="68">
        <f>D31-D51</f>
        <v>2.1857359202726485</v>
      </c>
      <c r="E85" s="49"/>
      <c r="F85" s="74"/>
      <c r="G85" s="29"/>
      <c r="H85" s="28"/>
      <c r="I85" s="28"/>
      <c r="J85" s="28"/>
    </row>
    <row r="86" spans="1:10">
      <c r="A86" s="28"/>
      <c r="B86" s="42" t="s">
        <v>205</v>
      </c>
      <c r="C86" s="60" t="s">
        <v>206</v>
      </c>
      <c r="D86" s="66">
        <f>D34-D52</f>
        <v>356.39803775433575</v>
      </c>
      <c r="E86" s="45"/>
      <c r="F86" s="28"/>
      <c r="G86" s="41"/>
      <c r="H86" s="28"/>
      <c r="I86" s="28"/>
      <c r="J86" s="28"/>
    </row>
    <row r="87" spans="1:10">
      <c r="A87" s="28"/>
      <c r="B87" s="50" t="s">
        <v>207</v>
      </c>
      <c r="C87" s="76" t="s">
        <v>208</v>
      </c>
      <c r="D87" s="68">
        <f>D36-D53</f>
        <v>-11.345281886356389</v>
      </c>
      <c r="E87" s="53"/>
      <c r="F87" s="28"/>
      <c r="G87" s="29"/>
      <c r="H87" s="28"/>
      <c r="I87" s="28"/>
      <c r="J87" s="28"/>
    </row>
    <row r="88" spans="1:10">
      <c r="A88" s="28"/>
      <c r="B88" s="46" t="s">
        <v>209</v>
      </c>
      <c r="C88" s="67" t="s">
        <v>210</v>
      </c>
      <c r="D88" s="68">
        <f>D38+D39-D54</f>
        <v>0</v>
      </c>
      <c r="E88" s="49"/>
      <c r="F88" s="28"/>
      <c r="G88" s="29"/>
      <c r="H88" s="28"/>
      <c r="I88" s="28"/>
      <c r="J88" s="28"/>
    </row>
    <row r="89" spans="1:10">
      <c r="A89" s="28"/>
      <c r="B89" s="50" t="s">
        <v>211</v>
      </c>
      <c r="C89" s="76" t="s">
        <v>212</v>
      </c>
      <c r="D89" s="77">
        <f>IFERROR(D40-D55,"-")</f>
        <v>367.74331964069211</v>
      </c>
      <c r="E89" s="53"/>
      <c r="F89" s="28"/>
      <c r="G89" s="29"/>
      <c r="H89" s="28"/>
      <c r="I89" s="28"/>
      <c r="J89" s="28"/>
    </row>
    <row r="90" spans="1:10" ht="15.75" thickBot="1">
      <c r="A90" s="28"/>
      <c r="B90" s="103" t="s">
        <v>213</v>
      </c>
      <c r="C90" s="104" t="s">
        <v>214</v>
      </c>
      <c r="D90" s="105">
        <v>0</v>
      </c>
      <c r="E90" s="53"/>
      <c r="F90" s="28"/>
      <c r="G90" s="29"/>
      <c r="H90" s="28"/>
      <c r="I90" s="28"/>
      <c r="J90" s="28"/>
    </row>
    <row r="91" spans="1:10" ht="15.75" thickBot="1">
      <c r="A91" s="28"/>
      <c r="B91" s="62" t="s">
        <v>215</v>
      </c>
      <c r="C91" s="63" t="s">
        <v>216</v>
      </c>
      <c r="D91" s="106">
        <v>24.548999999999999</v>
      </c>
      <c r="E91" s="65"/>
      <c r="F91" s="28"/>
      <c r="G91" s="41"/>
      <c r="H91" s="28"/>
      <c r="I91" s="28"/>
      <c r="J91" s="28"/>
    </row>
    <row r="92" spans="1:10" ht="15.75" thickBot="1">
      <c r="A92" s="28"/>
      <c r="B92" s="62" t="s">
        <v>217</v>
      </c>
      <c r="C92" s="63" t="s">
        <v>218</v>
      </c>
      <c r="D92" s="107">
        <f>IFERROR(D78+D90-D91,"-")</f>
        <v>572.52522188755086</v>
      </c>
      <c r="E92" s="65"/>
      <c r="F92" s="28"/>
      <c r="G92" s="41"/>
      <c r="H92" s="108"/>
      <c r="I92" s="109"/>
      <c r="J92" s="28"/>
    </row>
    <row r="93" spans="1:10" ht="24">
      <c r="A93" s="28"/>
      <c r="B93" s="98" t="s">
        <v>219</v>
      </c>
      <c r="C93" s="99" t="s">
        <v>220</v>
      </c>
      <c r="D93" s="100">
        <f>IFERROR((D79/D11)*100,"-")</f>
        <v>18.119952286039613</v>
      </c>
      <c r="E93" s="110"/>
      <c r="F93" s="28"/>
      <c r="G93" s="29"/>
      <c r="H93" s="28"/>
      <c r="I93" s="28"/>
      <c r="J93" s="28"/>
    </row>
    <row r="94" spans="1:10">
      <c r="A94" s="28"/>
      <c r="B94" s="46" t="s">
        <v>221</v>
      </c>
      <c r="C94" s="67" t="s">
        <v>222</v>
      </c>
      <c r="D94" s="68">
        <f>IFERROR((D80/D12)*100,"-")</f>
        <v>22.178438435626742</v>
      </c>
      <c r="E94" s="49"/>
      <c r="F94" s="28"/>
      <c r="G94" s="29"/>
      <c r="H94" s="28"/>
      <c r="I94" s="28"/>
      <c r="J94" s="28"/>
    </row>
    <row r="95" spans="1:10">
      <c r="A95" s="28"/>
      <c r="B95" s="46" t="s">
        <v>223</v>
      </c>
      <c r="C95" s="67" t="s">
        <v>224</v>
      </c>
      <c r="D95" s="68">
        <f>IFERROR((D81/D15)*100,"-")</f>
        <v>16.209313809132787</v>
      </c>
      <c r="E95" s="49"/>
      <c r="F95" s="28"/>
      <c r="G95" s="29"/>
      <c r="H95" s="28"/>
      <c r="I95" s="28"/>
      <c r="J95" s="28"/>
    </row>
    <row r="96" spans="1:10" ht="24">
      <c r="A96" s="28"/>
      <c r="B96" s="46" t="s">
        <v>225</v>
      </c>
      <c r="C96" s="67" t="s">
        <v>226</v>
      </c>
      <c r="D96" s="68">
        <f>IFERROR((D82/D16)*100,"-")</f>
        <v>25.967861127973972</v>
      </c>
      <c r="E96" s="49"/>
      <c r="F96" s="28"/>
      <c r="G96" s="29"/>
      <c r="H96" s="28"/>
      <c r="I96" s="28"/>
      <c r="J96" s="28"/>
    </row>
    <row r="97" spans="1:10">
      <c r="A97" s="28"/>
      <c r="B97" s="46" t="s">
        <v>227</v>
      </c>
      <c r="C97" s="67" t="s">
        <v>228</v>
      </c>
      <c r="D97" s="68">
        <f>IFERROR((D83/D20)*100,"-")</f>
        <v>6.2692769316872887</v>
      </c>
      <c r="E97" s="49"/>
      <c r="F97" s="28"/>
      <c r="G97" s="29"/>
      <c r="H97" s="28"/>
      <c r="I97" s="28"/>
      <c r="J97" s="28"/>
    </row>
    <row r="98" spans="1:10">
      <c r="A98" s="28"/>
      <c r="B98" s="46" t="s">
        <v>229</v>
      </c>
      <c r="C98" s="67" t="s">
        <v>230</v>
      </c>
      <c r="D98" s="68">
        <f>IFERROR((D84/D26)*100,"-")</f>
        <v>7.1004524866232179</v>
      </c>
      <c r="E98" s="49"/>
      <c r="F98" s="28"/>
      <c r="G98" s="29"/>
      <c r="H98" s="28"/>
      <c r="I98" s="28"/>
      <c r="J98" s="28"/>
    </row>
    <row r="99" spans="1:10" ht="24.75" thickBot="1">
      <c r="A99" s="28"/>
      <c r="B99" s="111" t="s">
        <v>231</v>
      </c>
      <c r="C99" s="112" t="s">
        <v>232</v>
      </c>
      <c r="D99" s="113">
        <f>IFERROR((D85/D31)*100,"-")</f>
        <v>1.7454804428809478</v>
      </c>
      <c r="E99" s="114"/>
      <c r="F99" s="108"/>
      <c r="G99" s="29"/>
      <c r="H99" s="28"/>
      <c r="I99" s="28"/>
      <c r="J99" s="28"/>
    </row>
    <row r="100" spans="1:10">
      <c r="A100" s="28"/>
      <c r="B100" s="28"/>
      <c r="C100" s="28"/>
      <c r="D100" s="28"/>
      <c r="E100" s="28"/>
      <c r="F100" s="28"/>
      <c r="G100" s="29"/>
      <c r="H100" s="28"/>
      <c r="I100" s="28"/>
      <c r="J100" s="28"/>
    </row>
    <row r="101" spans="1:10">
      <c r="A101" s="28"/>
      <c r="B101" s="28"/>
      <c r="C101" s="115" t="s">
        <v>233</v>
      </c>
      <c r="D101" s="28"/>
      <c r="E101" s="28"/>
      <c r="F101" s="28"/>
      <c r="G101" s="29"/>
      <c r="H101" s="28"/>
      <c r="I101" s="28"/>
      <c r="J101" s="28"/>
    </row>
    <row r="102" spans="1:10">
      <c r="A102" s="28"/>
      <c r="B102" s="28"/>
      <c r="C102" s="115" t="s">
        <v>234</v>
      </c>
      <c r="D102" s="28"/>
      <c r="E102" s="28"/>
      <c r="F102" s="28"/>
      <c r="G102" s="29"/>
      <c r="H102" s="28"/>
      <c r="I102" s="28"/>
      <c r="J102" s="28"/>
    </row>
    <row r="103" spans="1:10">
      <c r="C103" s="117" t="s">
        <v>235</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AB99-F720-48A6-B8CA-680476EA8C0B}">
  <sheetPr codeName="Sheet98">
    <tabColor theme="0" tint="-0.14999847407452621"/>
  </sheetPr>
  <dimension ref="A2:AI248"/>
  <sheetViews>
    <sheetView showGridLines="0" workbookViewId="0"/>
  </sheetViews>
  <sheetFormatPr defaultRowHeight="15"/>
  <cols>
    <col min="1" max="1" width="9.140625" style="119"/>
    <col min="2" max="2" width="12.85546875" customWidth="1"/>
    <col min="3" max="3" width="71.140625" customWidth="1"/>
    <col min="4" max="4" width="13.5703125" customWidth="1"/>
    <col min="5" max="5" width="13.42578125" customWidth="1"/>
    <col min="6" max="6" width="16.85546875" customWidth="1"/>
    <col min="7" max="7" width="16.140625" customWidth="1"/>
    <col min="8" max="8" width="15.7109375" customWidth="1"/>
    <col min="9" max="9" width="14" customWidth="1"/>
    <col min="10" max="11" width="14.5703125" customWidth="1"/>
    <col min="12" max="12" width="16.5703125" customWidth="1"/>
    <col min="13" max="14" width="15" customWidth="1"/>
    <col min="15" max="15" width="14" customWidth="1"/>
    <col min="16" max="16" width="17.85546875" customWidth="1"/>
    <col min="17" max="17" width="23.28515625" customWidth="1"/>
    <col min="18" max="21" width="0" style="116" hidden="1" customWidth="1"/>
    <col min="22" max="26" width="9.140625" style="116"/>
  </cols>
  <sheetData>
    <row r="2" spans="1:35" ht="72">
      <c r="C2" s="28" t="s">
        <v>1332</v>
      </c>
      <c r="E2" s="120"/>
      <c r="O2" s="120"/>
      <c r="Q2" s="1" t="s">
        <v>236</v>
      </c>
    </row>
    <row r="3" spans="1:35">
      <c r="C3" s="28" t="s">
        <v>1333</v>
      </c>
    </row>
    <row r="4" spans="1:35">
      <c r="C4" s="121"/>
    </row>
    <row r="5" spans="1:35" ht="15.75">
      <c r="C5" s="122" t="s">
        <v>237</v>
      </c>
    </row>
    <row r="6" spans="1:35" ht="15.75">
      <c r="C6" s="122"/>
    </row>
    <row r="7" spans="1:35" ht="15.75">
      <c r="C7" s="122"/>
    </row>
    <row r="8" spans="1:35" ht="15.75" thickBot="1"/>
    <row r="9" spans="1:35" ht="102.75" thickBot="1">
      <c r="B9" s="123" t="s">
        <v>2</v>
      </c>
      <c r="C9" s="124" t="s">
        <v>238</v>
      </c>
      <c r="D9" s="124" t="s">
        <v>239</v>
      </c>
      <c r="E9" s="125" t="s">
        <v>240</v>
      </c>
      <c r="F9" s="126" t="s">
        <v>241</v>
      </c>
      <c r="G9" s="127" t="s">
        <v>242</v>
      </c>
      <c r="H9" s="128" t="s">
        <v>243</v>
      </c>
      <c r="I9" s="129" t="s">
        <v>244</v>
      </c>
      <c r="J9" s="126" t="s">
        <v>245</v>
      </c>
      <c r="K9" s="127" t="s">
        <v>246</v>
      </c>
      <c r="L9" s="130" t="s">
        <v>247</v>
      </c>
      <c r="M9" s="125" t="s">
        <v>248</v>
      </c>
      <c r="N9" s="129" t="s">
        <v>249</v>
      </c>
      <c r="O9" s="131" t="s">
        <v>250</v>
      </c>
      <c r="P9" s="132" t="s">
        <v>251</v>
      </c>
      <c r="Q9" s="133" t="s">
        <v>252</v>
      </c>
    </row>
    <row r="10" spans="1:35" ht="16.5" thickTop="1" thickBot="1">
      <c r="B10" s="134" t="s">
        <v>62</v>
      </c>
      <c r="C10" s="135" t="s">
        <v>253</v>
      </c>
      <c r="D10" s="136"/>
      <c r="E10" s="137"/>
      <c r="F10" s="138"/>
      <c r="G10" s="139"/>
      <c r="H10" s="140"/>
      <c r="I10" s="137"/>
      <c r="J10" s="138"/>
      <c r="K10" s="139"/>
      <c r="L10" s="139"/>
      <c r="M10" s="137"/>
      <c r="N10" s="141"/>
      <c r="O10" s="142"/>
      <c r="P10" s="140"/>
      <c r="Q10" s="137"/>
    </row>
    <row r="11" spans="1:35" ht="16.5" thickTop="1" thickBot="1">
      <c r="B11" s="143" t="s">
        <v>64</v>
      </c>
      <c r="C11" s="144" t="s">
        <v>254</v>
      </c>
      <c r="D11" s="145">
        <f>D30</f>
        <v>0</v>
      </c>
      <c r="E11" s="146">
        <f>E30</f>
        <v>0</v>
      </c>
      <c r="F11" s="147">
        <f>F30</f>
        <v>0</v>
      </c>
      <c r="G11" s="148">
        <f t="shared" ref="E11:S12" si="0">G30</f>
        <v>0</v>
      </c>
      <c r="H11" s="149">
        <f t="shared" si="0"/>
        <v>0</v>
      </c>
      <c r="I11" s="146">
        <f t="shared" si="0"/>
        <v>0</v>
      </c>
      <c r="J11" s="147">
        <f t="shared" si="0"/>
        <v>0</v>
      </c>
      <c r="K11" s="148">
        <f t="shared" si="0"/>
        <v>0</v>
      </c>
      <c r="L11" s="148">
        <f t="shared" si="0"/>
        <v>0</v>
      </c>
      <c r="M11" s="146">
        <f t="shared" si="0"/>
        <v>0</v>
      </c>
      <c r="N11" s="150">
        <f>+O11+P11</f>
        <v>0</v>
      </c>
      <c r="O11" s="148">
        <f>O30</f>
        <v>0</v>
      </c>
      <c r="P11" s="148">
        <f t="shared" si="0"/>
        <v>0</v>
      </c>
      <c r="Q11" s="146">
        <f t="shared" si="0"/>
        <v>0</v>
      </c>
      <c r="AA11" s="116"/>
      <c r="AB11" s="116"/>
      <c r="AC11" s="116"/>
      <c r="AD11" s="116"/>
      <c r="AE11" s="116"/>
      <c r="AF11" s="116"/>
      <c r="AG11" s="116"/>
      <c r="AH11" s="116"/>
      <c r="AI11" s="116"/>
    </row>
    <row r="12" spans="1:35" ht="15.75" thickBot="1">
      <c r="B12" s="151" t="s">
        <v>70</v>
      </c>
      <c r="C12" s="152" t="s">
        <v>255</v>
      </c>
      <c r="D12" s="153">
        <f>D31</f>
        <v>0</v>
      </c>
      <c r="E12" s="154">
        <f t="shared" si="0"/>
        <v>0</v>
      </c>
      <c r="F12" s="155">
        <f t="shared" si="0"/>
        <v>0</v>
      </c>
      <c r="G12" s="156">
        <f t="shared" si="0"/>
        <v>0</v>
      </c>
      <c r="H12" s="157">
        <f t="shared" si="0"/>
        <v>0</v>
      </c>
      <c r="I12" s="154">
        <f t="shared" si="0"/>
        <v>0</v>
      </c>
      <c r="J12" s="155">
        <f t="shared" si="0"/>
        <v>0</v>
      </c>
      <c r="K12" s="156">
        <f t="shared" si="0"/>
        <v>0</v>
      </c>
      <c r="L12" s="156">
        <f t="shared" si="0"/>
        <v>0</v>
      </c>
      <c r="M12" s="154">
        <f t="shared" si="0"/>
        <v>0</v>
      </c>
      <c r="N12" s="158">
        <f t="shared" ref="N12:N77" si="1">+O12+P12</f>
        <v>0</v>
      </c>
      <c r="O12" s="159">
        <f>O31</f>
        <v>0</v>
      </c>
      <c r="P12" s="157">
        <f t="shared" si="0"/>
        <v>0</v>
      </c>
      <c r="Q12" s="154">
        <f t="shared" si="0"/>
        <v>0</v>
      </c>
      <c r="AA12" s="116"/>
      <c r="AB12" s="116"/>
      <c r="AC12" s="116"/>
      <c r="AD12" s="116"/>
      <c r="AE12" s="116"/>
      <c r="AF12" s="116"/>
      <c r="AG12" s="116"/>
      <c r="AH12" s="116"/>
      <c r="AI12" s="116"/>
    </row>
    <row r="13" spans="1:35">
      <c r="B13" s="151" t="s">
        <v>98</v>
      </c>
      <c r="C13" s="152" t="s">
        <v>256</v>
      </c>
      <c r="D13" s="153">
        <f>D34+D93+D191</f>
        <v>467.73954000000009</v>
      </c>
      <c r="E13" s="154">
        <f t="shared" ref="E13:Q13" si="2">E34+E93+E191</f>
        <v>157.93613025003714</v>
      </c>
      <c r="F13" s="155">
        <f t="shared" si="2"/>
        <v>88.799131819366934</v>
      </c>
      <c r="G13" s="156">
        <f t="shared" si="2"/>
        <v>32.243941130454331</v>
      </c>
      <c r="H13" s="157">
        <f t="shared" si="2"/>
        <v>36.893057300215858</v>
      </c>
      <c r="I13" s="154">
        <f t="shared" si="2"/>
        <v>306.9183699438222</v>
      </c>
      <c r="J13" s="155">
        <f t="shared" si="2"/>
        <v>77.697813529505297</v>
      </c>
      <c r="K13" s="156">
        <f t="shared" si="2"/>
        <v>218.46112974222942</v>
      </c>
      <c r="L13" s="156">
        <f t="shared" si="2"/>
        <v>10.759426672087471</v>
      </c>
      <c r="M13" s="154">
        <f t="shared" si="2"/>
        <v>0.76167322069924903</v>
      </c>
      <c r="N13" s="158">
        <f t="shared" si="1"/>
        <v>1.0254403915055532</v>
      </c>
      <c r="O13" s="159">
        <f>O34+O93+O191</f>
        <v>1.0254403915055532</v>
      </c>
      <c r="P13" s="157">
        <f t="shared" si="2"/>
        <v>0</v>
      </c>
      <c r="Q13" s="154">
        <f t="shared" si="2"/>
        <v>1.0979261939359288</v>
      </c>
      <c r="AA13" s="116"/>
      <c r="AB13" s="116"/>
      <c r="AC13" s="116"/>
      <c r="AD13" s="116"/>
      <c r="AE13" s="116"/>
      <c r="AF13" s="116"/>
      <c r="AG13" s="116"/>
      <c r="AH13" s="116"/>
      <c r="AI13" s="116"/>
    </row>
    <row r="14" spans="1:35" ht="26.25" thickBot="1">
      <c r="A14" s="160"/>
      <c r="B14" s="161" t="s">
        <v>100</v>
      </c>
      <c r="C14" s="162" t="s">
        <v>257</v>
      </c>
      <c r="D14" s="163">
        <f t="shared" ref="D14:Q14" si="3">D35+D94</f>
        <v>403.63718999999998</v>
      </c>
      <c r="E14" s="164">
        <f t="shared" si="3"/>
        <v>136.35586000000001</v>
      </c>
      <c r="F14" s="165">
        <f t="shared" si="3"/>
        <v>78.633880000000005</v>
      </c>
      <c r="G14" s="166">
        <f t="shared" si="3"/>
        <v>27.910360000000001</v>
      </c>
      <c r="H14" s="167">
        <f t="shared" si="3"/>
        <v>29.811619999999994</v>
      </c>
      <c r="I14" s="164">
        <f t="shared" si="3"/>
        <v>266.18250999999998</v>
      </c>
      <c r="J14" s="165">
        <f t="shared" si="3"/>
        <v>64.885279999999995</v>
      </c>
      <c r="K14" s="166">
        <f t="shared" si="3"/>
        <v>192.08735000000001</v>
      </c>
      <c r="L14" s="166">
        <f t="shared" si="3"/>
        <v>9.2098800000000018</v>
      </c>
      <c r="M14" s="164">
        <f t="shared" si="3"/>
        <v>0.18411000000000002</v>
      </c>
      <c r="N14" s="168">
        <f t="shared" si="1"/>
        <v>0</v>
      </c>
      <c r="O14" s="169">
        <f>O35+O94</f>
        <v>0</v>
      </c>
      <c r="P14" s="167">
        <f t="shared" si="3"/>
        <v>0</v>
      </c>
      <c r="Q14" s="164">
        <f t="shared" si="3"/>
        <v>0.91471000000000002</v>
      </c>
      <c r="AA14" s="116"/>
      <c r="AB14" s="116"/>
      <c r="AC14" s="116"/>
      <c r="AD14" s="116"/>
      <c r="AE14" s="116"/>
      <c r="AF14" s="116"/>
      <c r="AG14" s="116"/>
      <c r="AH14" s="116"/>
      <c r="AI14" s="116"/>
    </row>
    <row r="15" spans="1:35" ht="15.75" thickBot="1">
      <c r="B15" s="151" t="s">
        <v>258</v>
      </c>
      <c r="C15" s="152" t="s">
        <v>259</v>
      </c>
      <c r="D15" s="153">
        <f>D37</f>
        <v>20.530050000000003</v>
      </c>
      <c r="E15" s="154">
        <f t="shared" ref="E15:Q15" si="4">E37</f>
        <v>13.226600000000001</v>
      </c>
      <c r="F15" s="155">
        <f t="shared" si="4"/>
        <v>0</v>
      </c>
      <c r="G15" s="156">
        <f t="shared" si="4"/>
        <v>13.226600000000001</v>
      </c>
      <c r="H15" s="157">
        <f t="shared" si="4"/>
        <v>0</v>
      </c>
      <c r="I15" s="154">
        <f t="shared" si="4"/>
        <v>7.3034499999999998</v>
      </c>
      <c r="J15" s="155">
        <f t="shared" si="4"/>
        <v>0</v>
      </c>
      <c r="K15" s="156">
        <f t="shared" si="4"/>
        <v>2.1886999999999999</v>
      </c>
      <c r="L15" s="156">
        <f t="shared" si="4"/>
        <v>5.1147499999999999</v>
      </c>
      <c r="M15" s="154">
        <f t="shared" si="4"/>
        <v>0</v>
      </c>
      <c r="N15" s="158">
        <f t="shared" si="1"/>
        <v>0</v>
      </c>
      <c r="O15" s="159">
        <f>O37</f>
        <v>0</v>
      </c>
      <c r="P15" s="157">
        <f t="shared" si="4"/>
        <v>0</v>
      </c>
      <c r="Q15" s="154">
        <f t="shared" si="4"/>
        <v>0</v>
      </c>
      <c r="AA15" s="116"/>
      <c r="AB15" s="116"/>
      <c r="AC15" s="116"/>
      <c r="AD15" s="116"/>
      <c r="AE15" s="116"/>
      <c r="AF15" s="116"/>
      <c r="AG15" s="116"/>
      <c r="AH15" s="116"/>
      <c r="AI15" s="116"/>
    </row>
    <row r="16" spans="1:35">
      <c r="B16" s="151" t="s">
        <v>260</v>
      </c>
      <c r="C16" s="152" t="s">
        <v>261</v>
      </c>
      <c r="D16" s="153">
        <f t="shared" ref="D16:M17" si="5">D45+D101+D198</f>
        <v>156.76617999999999</v>
      </c>
      <c r="E16" s="154">
        <f t="shared" si="5"/>
        <v>53.382049905685072</v>
      </c>
      <c r="F16" s="155">
        <f t="shared" si="5"/>
        <v>3.4018117776084704</v>
      </c>
      <c r="G16" s="156">
        <f t="shared" si="5"/>
        <v>29.303290752156094</v>
      </c>
      <c r="H16" s="157">
        <f t="shared" si="5"/>
        <v>20.676947375920506</v>
      </c>
      <c r="I16" s="154">
        <f t="shared" si="5"/>
        <v>80.165387734013109</v>
      </c>
      <c r="J16" s="155">
        <f t="shared" si="5"/>
        <v>48.802345770697279</v>
      </c>
      <c r="K16" s="156">
        <f t="shared" si="5"/>
        <v>24.472496742916125</v>
      </c>
      <c r="L16" s="156">
        <f t="shared" si="5"/>
        <v>6.8905452203997024</v>
      </c>
      <c r="M16" s="154">
        <f t="shared" si="5"/>
        <v>3.8453534361234558</v>
      </c>
      <c r="N16" s="158">
        <f t="shared" si="1"/>
        <v>10.423224805940748</v>
      </c>
      <c r="O16" s="159">
        <f t="shared" ref="O16:Q17" si="6">O45+O101+O198</f>
        <v>10.423224805940748</v>
      </c>
      <c r="P16" s="157">
        <f t="shared" si="6"/>
        <v>0</v>
      </c>
      <c r="Q16" s="154">
        <f t="shared" si="6"/>
        <v>8.9501641182376197</v>
      </c>
      <c r="AA16" s="116"/>
      <c r="AB16" s="116"/>
      <c r="AC16" s="116"/>
      <c r="AD16" s="116"/>
      <c r="AE16" s="116"/>
      <c r="AF16" s="116"/>
      <c r="AG16" s="116"/>
      <c r="AH16" s="116"/>
      <c r="AI16" s="116"/>
    </row>
    <row r="17" spans="1:35">
      <c r="A17" s="160"/>
      <c r="B17" s="170" t="s">
        <v>262</v>
      </c>
      <c r="C17" s="171" t="s">
        <v>263</v>
      </c>
      <c r="D17" s="172">
        <f t="shared" si="5"/>
        <v>68.054850000000002</v>
      </c>
      <c r="E17" s="173">
        <f t="shared" si="5"/>
        <v>43.197382776932614</v>
      </c>
      <c r="F17" s="174">
        <f t="shared" si="5"/>
        <v>2.7853985115130628</v>
      </c>
      <c r="G17" s="175">
        <f t="shared" si="5"/>
        <v>26.285373018648063</v>
      </c>
      <c r="H17" s="176">
        <f t="shared" si="5"/>
        <v>14.126611246771491</v>
      </c>
      <c r="I17" s="173">
        <f t="shared" si="5"/>
        <v>18.391456465994814</v>
      </c>
      <c r="J17" s="174">
        <f t="shared" si="5"/>
        <v>9.8325093561765851</v>
      </c>
      <c r="K17" s="175">
        <f t="shared" si="5"/>
        <v>7.8479958476582272</v>
      </c>
      <c r="L17" s="175">
        <f t="shared" si="5"/>
        <v>0.71095126216000082</v>
      </c>
      <c r="M17" s="173">
        <f t="shared" si="5"/>
        <v>1.7620470888157209</v>
      </c>
      <c r="N17" s="177">
        <f t="shared" si="1"/>
        <v>2.9141224181722936</v>
      </c>
      <c r="O17" s="178">
        <f t="shared" si="6"/>
        <v>2.9141224181722936</v>
      </c>
      <c r="P17" s="176">
        <f t="shared" si="6"/>
        <v>0</v>
      </c>
      <c r="Q17" s="173">
        <f t="shared" si="6"/>
        <v>1.7898412500845517</v>
      </c>
      <c r="AA17" s="116"/>
      <c r="AB17" s="116"/>
      <c r="AC17" s="116"/>
      <c r="AD17" s="116"/>
      <c r="AE17" s="116"/>
      <c r="AF17" s="116"/>
      <c r="AG17" s="116"/>
      <c r="AH17" s="116"/>
      <c r="AI17" s="116"/>
    </row>
    <row r="18" spans="1:35">
      <c r="A18" s="160"/>
      <c r="B18" s="170" t="s">
        <v>264</v>
      </c>
      <c r="C18" s="171" t="s">
        <v>265</v>
      </c>
      <c r="D18" s="172">
        <f t="shared" ref="D18:Q18" si="7">D49+D105+D202</f>
        <v>0.33600000000000002</v>
      </c>
      <c r="E18" s="173">
        <f t="shared" si="7"/>
        <v>0.33600000000000002</v>
      </c>
      <c r="F18" s="174">
        <f t="shared" si="7"/>
        <v>0</v>
      </c>
      <c r="G18" s="175">
        <f t="shared" si="7"/>
        <v>0</v>
      </c>
      <c r="H18" s="176">
        <f t="shared" si="7"/>
        <v>0.33600000000000002</v>
      </c>
      <c r="I18" s="173">
        <f t="shared" si="7"/>
        <v>0</v>
      </c>
      <c r="J18" s="174">
        <f t="shared" si="7"/>
        <v>0</v>
      </c>
      <c r="K18" s="175">
        <f t="shared" si="7"/>
        <v>0</v>
      </c>
      <c r="L18" s="175">
        <f t="shared" si="7"/>
        <v>0</v>
      </c>
      <c r="M18" s="173">
        <f t="shared" si="7"/>
        <v>0</v>
      </c>
      <c r="N18" s="177">
        <f t="shared" si="1"/>
        <v>0</v>
      </c>
      <c r="O18" s="178">
        <f>O49+O105+O202</f>
        <v>0</v>
      </c>
      <c r="P18" s="176">
        <f t="shared" si="7"/>
        <v>0</v>
      </c>
      <c r="Q18" s="173">
        <f t="shared" si="7"/>
        <v>0</v>
      </c>
      <c r="AA18" s="116"/>
      <c r="AB18" s="116"/>
      <c r="AC18" s="116"/>
      <c r="AD18" s="116"/>
      <c r="AE18" s="116"/>
      <c r="AF18" s="116"/>
      <c r="AG18" s="116"/>
      <c r="AH18" s="116"/>
      <c r="AI18" s="116"/>
    </row>
    <row r="19" spans="1:35" ht="15.75" thickBot="1">
      <c r="A19" s="160"/>
      <c r="B19" s="179" t="s">
        <v>266</v>
      </c>
      <c r="C19" s="180" t="s">
        <v>267</v>
      </c>
      <c r="D19" s="181">
        <f t="shared" ref="D19:Q19" si="8">D47+D103+D200</f>
        <v>81.129749999999987</v>
      </c>
      <c r="E19" s="182">
        <f t="shared" si="8"/>
        <v>9.269609267661485</v>
      </c>
      <c r="F19" s="183">
        <f t="shared" si="8"/>
        <v>0.5878899516813183</v>
      </c>
      <c r="G19" s="184">
        <f t="shared" si="8"/>
        <v>2.9123282476124479</v>
      </c>
      <c r="H19" s="185">
        <f t="shared" si="8"/>
        <v>5.7693910683677192</v>
      </c>
      <c r="I19" s="182">
        <f t="shared" si="8"/>
        <v>60.746714553125763</v>
      </c>
      <c r="J19" s="183">
        <f t="shared" si="8"/>
        <v>38.209936341268751</v>
      </c>
      <c r="K19" s="184">
        <f t="shared" si="8"/>
        <v>16.378509004428377</v>
      </c>
      <c r="L19" s="184">
        <f t="shared" si="8"/>
        <v>6.1582692074286385</v>
      </c>
      <c r="M19" s="182">
        <f t="shared" si="8"/>
        <v>2.0375621257965126</v>
      </c>
      <c r="N19" s="186">
        <f t="shared" si="1"/>
        <v>1.916471677253381</v>
      </c>
      <c r="O19" s="187">
        <f>O47+O103+O200</f>
        <v>1.916471677253381</v>
      </c>
      <c r="P19" s="185">
        <f t="shared" si="8"/>
        <v>0</v>
      </c>
      <c r="Q19" s="182">
        <f t="shared" si="8"/>
        <v>7.1593923761628604</v>
      </c>
      <c r="AA19" s="116"/>
      <c r="AB19" s="116"/>
      <c r="AC19" s="116"/>
      <c r="AD19" s="116"/>
      <c r="AE19" s="116"/>
      <c r="AF19" s="116"/>
      <c r="AG19" s="116"/>
      <c r="AH19" s="116"/>
      <c r="AI19" s="116"/>
    </row>
    <row r="20" spans="1:35">
      <c r="B20" s="151" t="s">
        <v>268</v>
      </c>
      <c r="C20" s="188" t="s">
        <v>269</v>
      </c>
      <c r="D20" s="153">
        <f t="shared" ref="D20:M21" si="9">D52+D108+D205</f>
        <v>1486.7200551000001</v>
      </c>
      <c r="E20" s="154">
        <f t="shared" si="9"/>
        <v>508.84821729637133</v>
      </c>
      <c r="F20" s="155">
        <f t="shared" si="9"/>
        <v>69.206382939210641</v>
      </c>
      <c r="G20" s="156">
        <f t="shared" si="9"/>
        <v>80.467406976604508</v>
      </c>
      <c r="H20" s="157">
        <f t="shared" si="9"/>
        <v>359.17442738055627</v>
      </c>
      <c r="I20" s="154">
        <f t="shared" si="9"/>
        <v>737.3558183322981</v>
      </c>
      <c r="J20" s="155">
        <f t="shared" si="9"/>
        <v>385.62637175612304</v>
      </c>
      <c r="K20" s="156">
        <f t="shared" si="9"/>
        <v>301.8698241121898</v>
      </c>
      <c r="L20" s="156">
        <f t="shared" si="9"/>
        <v>49.859622463985289</v>
      </c>
      <c r="M20" s="154">
        <f t="shared" si="9"/>
        <v>82.667258430433705</v>
      </c>
      <c r="N20" s="158">
        <f t="shared" si="1"/>
        <v>125.0486872589331</v>
      </c>
      <c r="O20" s="159">
        <f t="shared" ref="O20:Q21" si="10">O52+O108+O205</f>
        <v>125.0486872589331</v>
      </c>
      <c r="P20" s="157">
        <f t="shared" si="10"/>
        <v>0</v>
      </c>
      <c r="Q20" s="154">
        <f t="shared" si="10"/>
        <v>32.800073781963675</v>
      </c>
      <c r="AA20" s="116"/>
      <c r="AB20" s="116"/>
      <c r="AC20" s="116"/>
      <c r="AD20" s="116"/>
      <c r="AE20" s="116"/>
      <c r="AF20" s="116"/>
      <c r="AG20" s="116"/>
      <c r="AH20" s="116"/>
      <c r="AI20" s="116"/>
    </row>
    <row r="21" spans="1:35" ht="15.75" thickBot="1">
      <c r="B21" s="170" t="s">
        <v>270</v>
      </c>
      <c r="C21" s="189" t="s">
        <v>271</v>
      </c>
      <c r="D21" s="172">
        <f t="shared" si="9"/>
        <v>1442.8854299999998</v>
      </c>
      <c r="E21" s="173">
        <f t="shared" si="9"/>
        <v>493.78065454032787</v>
      </c>
      <c r="F21" s="174">
        <f t="shared" si="9"/>
        <v>67.407214334318269</v>
      </c>
      <c r="G21" s="175">
        <f t="shared" si="9"/>
        <v>78.201447102129194</v>
      </c>
      <c r="H21" s="176">
        <f t="shared" si="9"/>
        <v>348.17199310388037</v>
      </c>
      <c r="I21" s="173">
        <f t="shared" si="9"/>
        <v>715.07279390017197</v>
      </c>
      <c r="J21" s="174">
        <f t="shared" si="9"/>
        <v>372.87346398702147</v>
      </c>
      <c r="K21" s="175">
        <f t="shared" si="9"/>
        <v>293.5817022798675</v>
      </c>
      <c r="L21" s="175">
        <f t="shared" si="9"/>
        <v>48.617627633283021</v>
      </c>
      <c r="M21" s="173">
        <f t="shared" si="9"/>
        <v>80.461499915448954</v>
      </c>
      <c r="N21" s="177">
        <f t="shared" si="1"/>
        <v>121.55739969820007</v>
      </c>
      <c r="O21" s="178">
        <f t="shared" si="10"/>
        <v>121.55739969820007</v>
      </c>
      <c r="P21" s="176">
        <f t="shared" si="10"/>
        <v>0</v>
      </c>
      <c r="Q21" s="173">
        <f t="shared" si="10"/>
        <v>32.013081945851177</v>
      </c>
      <c r="AA21" s="116"/>
      <c r="AB21" s="190"/>
      <c r="AC21" s="116"/>
      <c r="AD21" s="116"/>
      <c r="AE21" s="116"/>
      <c r="AF21" s="116"/>
      <c r="AG21" s="116"/>
      <c r="AH21" s="116"/>
      <c r="AI21" s="116"/>
    </row>
    <row r="22" spans="1:35" ht="15.75" thickBot="1">
      <c r="A22" s="191"/>
      <c r="B22" s="192" t="s">
        <v>272</v>
      </c>
      <c r="C22" s="193" t="s">
        <v>273</v>
      </c>
      <c r="D22" s="194">
        <f>D32+D33+D47+D69+D71+D75+D77+D78+D79+D81+D87+D88+D103+D122+D124+D128+D131+D132+D134+D140+D141+D200+D219+D221+D225+D227+D228+D229+D231+D238+D239+D130</f>
        <v>318.19405</v>
      </c>
      <c r="E22" s="195">
        <f t="shared" ref="E22:Q22" si="11">E32+E33+E47+E69+E71+E75+E77+E78+E79+E81+E87+E88+E103+E122+E124+E128+E131+E132+E134+E140+E141+E200+E219+E221+E225+E227+E228+E229+E231+E238+E239+E130</f>
        <v>57.340204187852095</v>
      </c>
      <c r="F22" s="196">
        <f t="shared" si="11"/>
        <v>6.379915301813667</v>
      </c>
      <c r="G22" s="197">
        <f t="shared" si="11"/>
        <v>14.269533998843032</v>
      </c>
      <c r="H22" s="198">
        <f t="shared" si="11"/>
        <v>36.690754887195403</v>
      </c>
      <c r="I22" s="195">
        <f>I32+I33+I47+I69+I71+I75+I77+I78+I79+I81+I87+I88+I103+I122+I124+I128+I131+I132+I134+I140+I141+I200+I219+I221+I225+I227+I228+I229+I231+I238+I239+I130</f>
        <v>239.13879612043732</v>
      </c>
      <c r="J22" s="196">
        <f t="shared" si="11"/>
        <v>78.888352674629914</v>
      </c>
      <c r="K22" s="197">
        <f t="shared" si="11"/>
        <v>123.56438134269781</v>
      </c>
      <c r="L22" s="197">
        <f t="shared" si="11"/>
        <v>36.686062103109606</v>
      </c>
      <c r="M22" s="195">
        <f t="shared" si="11"/>
        <v>6.6438871596995979</v>
      </c>
      <c r="N22" s="199">
        <f t="shared" si="1"/>
        <v>6.1353504540633432</v>
      </c>
      <c r="O22" s="200">
        <f>O32+O33+O47+O69+O71+O75+O77+O78+O79+O81+O87+O88+O103+O122+O124+O128+O131+O132+O134+O140+O141+O200+O219+O221+O225+O227+O228+O229+O231+O238+O239+O130</f>
        <v>6.1353504540633432</v>
      </c>
      <c r="P22" s="198">
        <f t="shared" si="11"/>
        <v>0</v>
      </c>
      <c r="Q22" s="201">
        <f t="shared" si="11"/>
        <v>8.93581207794759</v>
      </c>
      <c r="AA22" s="116"/>
      <c r="AB22" s="116"/>
      <c r="AC22" s="116"/>
      <c r="AD22" s="116"/>
      <c r="AE22" s="116"/>
      <c r="AF22" s="116"/>
      <c r="AG22" s="116"/>
      <c r="AH22" s="116"/>
      <c r="AI22" s="116"/>
    </row>
    <row r="23" spans="1:35" ht="16.5" thickTop="1" thickBot="1">
      <c r="A23" s="191"/>
      <c r="B23" s="202" t="s">
        <v>274</v>
      </c>
      <c r="C23" s="135" t="s">
        <v>275</v>
      </c>
      <c r="D23" s="203">
        <f>D29+D92+D190</f>
        <v>3014.3472727650487</v>
      </c>
      <c r="E23" s="202">
        <f>E29+E92+E190</f>
        <v>1074.6885668795139</v>
      </c>
      <c r="F23" s="204">
        <f t="shared" ref="F23:M23" si="12">F29+F92+F190</f>
        <v>301.83018280959402</v>
      </c>
      <c r="G23" s="205">
        <f t="shared" si="12"/>
        <v>195.09240494679062</v>
      </c>
      <c r="H23" s="206">
        <f t="shared" si="12"/>
        <v>577.76597912312923</v>
      </c>
      <c r="I23" s="202">
        <f>I29+I92+I190</f>
        <v>1558.6760837305928</v>
      </c>
      <c r="J23" s="204">
        <f t="shared" si="12"/>
        <v>690.9869460878316</v>
      </c>
      <c r="K23" s="205">
        <f t="shared" si="12"/>
        <v>750.78852470328127</v>
      </c>
      <c r="L23" s="205">
        <f t="shared" si="12"/>
        <v>116.90061293947997</v>
      </c>
      <c r="M23" s="202">
        <f t="shared" si="12"/>
        <v>123.03685990927735</v>
      </c>
      <c r="N23" s="207">
        <f t="shared" si="1"/>
        <v>201.7893518863564</v>
      </c>
      <c r="O23" s="208">
        <f>O29+O92+O190</f>
        <v>201.7893518863564</v>
      </c>
      <c r="P23" s="206">
        <f>P29+P92+P190</f>
        <v>0</v>
      </c>
      <c r="Q23" s="209">
        <f>Q29+Q92+Q190</f>
        <v>56.156410359307841</v>
      </c>
      <c r="AA23" s="116"/>
      <c r="AB23" s="190"/>
      <c r="AC23" s="116"/>
      <c r="AD23" s="116"/>
      <c r="AE23" s="116"/>
      <c r="AF23" s="116"/>
      <c r="AG23" s="116"/>
      <c r="AH23" s="116"/>
      <c r="AI23" s="116"/>
    </row>
    <row r="24" spans="1:35" ht="15.75" thickTop="1">
      <c r="B24" s="210" t="s">
        <v>276</v>
      </c>
      <c r="C24" s="211" t="s">
        <v>277</v>
      </c>
      <c r="D24" s="153">
        <f t="shared" ref="D24:D31" si="13">O24+E24+I24+M24+P24+Q24</f>
        <v>2447.2290327650485</v>
      </c>
      <c r="E24" s="154">
        <f>SUM(E25:E27)</f>
        <v>807.28710687951389</v>
      </c>
      <c r="F24" s="155">
        <f t="shared" ref="F24:Q24" si="14">SUM(F25:F27)</f>
        <v>105.377302809594</v>
      </c>
      <c r="G24" s="156">
        <f t="shared" si="14"/>
        <v>153.95544494679061</v>
      </c>
      <c r="H24" s="157">
        <f t="shared" si="14"/>
        <v>547.95435912312928</v>
      </c>
      <c r="I24" s="154">
        <f>SUM(I25:I27)</f>
        <v>1263.4271237305929</v>
      </c>
      <c r="J24" s="155">
        <f t="shared" si="14"/>
        <v>626.10166608783163</v>
      </c>
      <c r="K24" s="156">
        <f t="shared" si="14"/>
        <v>534.74947470328129</v>
      </c>
      <c r="L24" s="156">
        <f t="shared" si="14"/>
        <v>102.57598293947997</v>
      </c>
      <c r="M24" s="154">
        <f t="shared" si="14"/>
        <v>119.48374990927735</v>
      </c>
      <c r="N24" s="158">
        <f t="shared" si="1"/>
        <v>201.7893518863564</v>
      </c>
      <c r="O24" s="159">
        <f>SUM(O25:O27)</f>
        <v>201.7893518863564</v>
      </c>
      <c r="P24" s="157">
        <f t="shared" si="14"/>
        <v>0</v>
      </c>
      <c r="Q24" s="210">
        <f t="shared" si="14"/>
        <v>55.241700359307842</v>
      </c>
      <c r="W24" s="190"/>
      <c r="AA24" s="116"/>
      <c r="AB24" s="190"/>
      <c r="AC24" s="116"/>
      <c r="AD24" s="116"/>
      <c r="AE24" s="116"/>
      <c r="AF24" s="116"/>
      <c r="AG24" s="116"/>
      <c r="AH24" s="116"/>
      <c r="AI24" s="116"/>
    </row>
    <row r="25" spans="1:35">
      <c r="B25" s="212" t="s">
        <v>278</v>
      </c>
      <c r="C25" s="213" t="s">
        <v>279</v>
      </c>
      <c r="D25" s="214">
        <f t="shared" si="13"/>
        <v>1398.0525069607033</v>
      </c>
      <c r="E25" s="212">
        <f t="shared" ref="E25:E30" si="15">SUM(F25:H25)</f>
        <v>453.84093759842358</v>
      </c>
      <c r="F25" s="215">
        <f>F29-F30-F31-F35-F38-F39-F59-F60-F91</f>
        <v>69.713887843918357</v>
      </c>
      <c r="G25" s="216">
        <f>G29-G30-G31-G35-G38-G39-G59-G60-G91</f>
        <v>87.627991873676748</v>
      </c>
      <c r="H25" s="217">
        <f>H29-H30-H31-H35-H38-H39-H59-H60-H91</f>
        <v>296.4990578808285</v>
      </c>
      <c r="I25" s="212">
        <f t="shared" ref="I25:I55" si="16">SUM(J25:L25)</f>
        <v>683.35337751996576</v>
      </c>
      <c r="J25" s="215">
        <f t="shared" ref="J25:Q25" si="17">J29-J30-J31-J35-J38-J39-J59-J60-J91</f>
        <v>282.81876685003488</v>
      </c>
      <c r="K25" s="216">
        <f t="shared" si="17"/>
        <v>331.2408158210709</v>
      </c>
      <c r="L25" s="216">
        <f t="shared" si="17"/>
        <v>69.293794848859974</v>
      </c>
      <c r="M25" s="212">
        <f t="shared" si="17"/>
        <v>76.06373371111718</v>
      </c>
      <c r="N25" s="218">
        <f t="shared" si="1"/>
        <v>145.1281448534188</v>
      </c>
      <c r="O25" s="219">
        <f>O29-O30-O31-O35-O38-O39-O59-O60-O91</f>
        <v>145.1281448534188</v>
      </c>
      <c r="P25" s="217">
        <f t="shared" si="17"/>
        <v>0</v>
      </c>
      <c r="Q25" s="212">
        <f t="shared" si="17"/>
        <v>39.666313277777775</v>
      </c>
      <c r="AA25" s="116"/>
      <c r="AB25" s="116"/>
      <c r="AC25" s="116"/>
      <c r="AD25" s="116"/>
      <c r="AE25" s="116"/>
      <c r="AF25" s="116"/>
      <c r="AG25" s="116"/>
      <c r="AH25" s="116"/>
      <c r="AI25" s="116"/>
    </row>
    <row r="26" spans="1:35">
      <c r="B26" s="212" t="s">
        <v>280</v>
      </c>
      <c r="C26" s="220" t="s">
        <v>281</v>
      </c>
      <c r="D26" s="221">
        <f t="shared" si="13"/>
        <v>368.35369749599778</v>
      </c>
      <c r="E26" s="222">
        <f t="shared" si="15"/>
        <v>128.85767184013935</v>
      </c>
      <c r="F26" s="223">
        <f>F92-F94-F143</f>
        <v>6.3472895120345241</v>
      </c>
      <c r="G26" s="224">
        <f>G92-G94-G143</f>
        <v>23.496814804771926</v>
      </c>
      <c r="H26" s="225">
        <f>H92-H94-H143</f>
        <v>99.013567523332881</v>
      </c>
      <c r="I26" s="222">
        <f t="shared" si="16"/>
        <v>228.58640431363148</v>
      </c>
      <c r="J26" s="223">
        <f t="shared" ref="J26:Q26" si="18">J92-J94-J143</f>
        <v>169.10046620542008</v>
      </c>
      <c r="K26" s="224">
        <f t="shared" si="18"/>
        <v>54.740544034970284</v>
      </c>
      <c r="L26" s="224">
        <f t="shared" si="18"/>
        <v>4.7453940732411155</v>
      </c>
      <c r="M26" s="222">
        <f t="shared" si="18"/>
        <v>10.179455767978565</v>
      </c>
      <c r="N26" s="226">
        <f t="shared" si="1"/>
        <v>0.52310331056024306</v>
      </c>
      <c r="O26" s="227">
        <f>O92-O94-O143</f>
        <v>0.52310331056024306</v>
      </c>
      <c r="P26" s="225">
        <f t="shared" si="18"/>
        <v>0</v>
      </c>
      <c r="Q26" s="222">
        <f t="shared" si="18"/>
        <v>0.2070622636882096</v>
      </c>
      <c r="AA26" s="116"/>
      <c r="AB26" s="116"/>
      <c r="AC26" s="116"/>
      <c r="AD26" s="116"/>
      <c r="AE26" s="116"/>
      <c r="AF26" s="116"/>
      <c r="AG26" s="116"/>
      <c r="AH26" s="116"/>
      <c r="AI26" s="116"/>
    </row>
    <row r="27" spans="1:35" ht="15.75" thickBot="1">
      <c r="B27" s="212" t="s">
        <v>282</v>
      </c>
      <c r="C27" s="228" t="s">
        <v>283</v>
      </c>
      <c r="D27" s="229">
        <f t="shared" si="13"/>
        <v>680.82282830834754</v>
      </c>
      <c r="E27" s="230">
        <f t="shared" si="15"/>
        <v>224.5884974409509</v>
      </c>
      <c r="F27" s="231">
        <f>F190</f>
        <v>29.316125453641114</v>
      </c>
      <c r="G27" s="232">
        <f>G190</f>
        <v>42.830638268341929</v>
      </c>
      <c r="H27" s="233">
        <f>H190</f>
        <v>152.44173371896787</v>
      </c>
      <c r="I27" s="230">
        <f t="shared" si="16"/>
        <v>351.48734189699576</v>
      </c>
      <c r="J27" s="231">
        <f t="shared" ref="J27:Q27" si="19">J190</f>
        <v>174.18243303237674</v>
      </c>
      <c r="K27" s="232">
        <f t="shared" si="19"/>
        <v>148.76811484724013</v>
      </c>
      <c r="L27" s="232">
        <f t="shared" si="19"/>
        <v>28.536794017378885</v>
      </c>
      <c r="M27" s="230">
        <f t="shared" si="19"/>
        <v>33.240560430181603</v>
      </c>
      <c r="N27" s="234">
        <f t="shared" si="1"/>
        <v>56.138103722377366</v>
      </c>
      <c r="O27" s="235">
        <f>O190</f>
        <v>56.138103722377366</v>
      </c>
      <c r="P27" s="233">
        <f t="shared" si="19"/>
        <v>0</v>
      </c>
      <c r="Q27" s="230">
        <f t="shared" si="19"/>
        <v>15.368324817841861</v>
      </c>
      <c r="V27" s="190"/>
      <c r="AA27" s="116"/>
      <c r="AB27" s="116"/>
      <c r="AC27" s="190"/>
      <c r="AD27" s="116"/>
      <c r="AE27" s="116"/>
      <c r="AF27" s="116"/>
      <c r="AG27" s="116"/>
      <c r="AH27" s="116"/>
      <c r="AI27" s="116"/>
    </row>
    <row r="28" spans="1:35" ht="16.5" thickTop="1" thickBot="1">
      <c r="B28" s="210" t="s">
        <v>284</v>
      </c>
      <c r="C28" s="211" t="s">
        <v>285</v>
      </c>
      <c r="D28" s="203">
        <f t="shared" si="13"/>
        <v>567.11824000000001</v>
      </c>
      <c r="E28" s="202">
        <f t="shared" si="15"/>
        <v>267.40145999999999</v>
      </c>
      <c r="F28" s="204">
        <f>F30+F31+F35+F38+F39+F59+F60+F91+F94+F143</f>
        <v>196.45287999999999</v>
      </c>
      <c r="G28" s="205">
        <f>G30+G31+G35+G38+G39+G59+G60+G91+G94+G143</f>
        <v>41.136960000000002</v>
      </c>
      <c r="H28" s="206">
        <f>H30+H31+H35+H38+H39+H59+H60+H91+H94+H143</f>
        <v>29.811619999999994</v>
      </c>
      <c r="I28" s="202">
        <f t="shared" si="16"/>
        <v>295.24896000000007</v>
      </c>
      <c r="J28" s="204">
        <f t="shared" ref="J28:Q28" si="20">J30+J31+J35+J38+J39+J59+J60+J91+J94+J143</f>
        <v>64.885279999999995</v>
      </c>
      <c r="K28" s="205">
        <f t="shared" si="20"/>
        <v>216.03905000000003</v>
      </c>
      <c r="L28" s="205">
        <f t="shared" si="20"/>
        <v>14.324630000000003</v>
      </c>
      <c r="M28" s="202">
        <f t="shared" si="20"/>
        <v>3.5531100000000002</v>
      </c>
      <c r="N28" s="207">
        <f t="shared" si="1"/>
        <v>0</v>
      </c>
      <c r="O28" s="208">
        <f>O30+O31+O35+O38+O39+O59+O60+O91+O94+O143</f>
        <v>0</v>
      </c>
      <c r="P28" s="206">
        <f t="shared" si="20"/>
        <v>0</v>
      </c>
      <c r="Q28" s="202">
        <f t="shared" si="20"/>
        <v>0.91471000000000002</v>
      </c>
      <c r="AA28" s="116"/>
      <c r="AB28" s="116"/>
      <c r="AC28" s="116"/>
      <c r="AD28" s="116"/>
      <c r="AE28" s="116"/>
      <c r="AF28" s="116"/>
      <c r="AG28" s="116"/>
      <c r="AH28" s="116"/>
      <c r="AI28" s="116"/>
    </row>
    <row r="29" spans="1:35" ht="16.5" thickTop="1" thickBot="1">
      <c r="B29" s="134" t="s">
        <v>103</v>
      </c>
      <c r="C29" s="135" t="s">
        <v>286</v>
      </c>
      <c r="D29" s="236">
        <f t="shared" si="13"/>
        <v>1965.1707469607031</v>
      </c>
      <c r="E29" s="134">
        <f t="shared" si="15"/>
        <v>721.24239759842362</v>
      </c>
      <c r="F29" s="237">
        <f>F30+F31+F34+F37+F40+F43+F45+F51+F52+F58+F65+F68+F83+F84</f>
        <v>266.16676784391836</v>
      </c>
      <c r="G29" s="238">
        <f>G30+G31+G34+G37+G40+G43+G45+G51+G52+G58+G65+G68+G83+G84</f>
        <v>128.76495187367675</v>
      </c>
      <c r="H29" s="239">
        <f>H30+H31+H34+H37+H40+H43+H45+H51+H52+H58+H65+H68+H83+H84</f>
        <v>326.31067788082851</v>
      </c>
      <c r="I29" s="134">
        <f>SUM(J29:L29)</f>
        <v>978.60233751996566</v>
      </c>
      <c r="J29" s="237">
        <f t="shared" ref="J29:Q29" si="21">J30+J31+J34+J37+J40+J43+J45+J51+J52+J58+J65+J68+J83+J84</f>
        <v>347.70404685003484</v>
      </c>
      <c r="K29" s="238">
        <f>K30+K31+K34+K37+K40+K43+K45+K51+K52+K58+K65+K68+K83+K84</f>
        <v>547.27986582107087</v>
      </c>
      <c r="L29" s="238">
        <f t="shared" si="21"/>
        <v>83.618424848859974</v>
      </c>
      <c r="M29" s="134">
        <f t="shared" si="21"/>
        <v>79.616843711117184</v>
      </c>
      <c r="N29" s="240">
        <f t="shared" si="1"/>
        <v>145.1281448534188</v>
      </c>
      <c r="O29" s="241">
        <f>O30+O31+O34+O37+O40+O43+O45+O51+O52+O58+O65+O68+O83+O84</f>
        <v>145.1281448534188</v>
      </c>
      <c r="P29" s="239">
        <f t="shared" si="21"/>
        <v>0</v>
      </c>
      <c r="Q29" s="134">
        <f t="shared" si="21"/>
        <v>40.581023277777774</v>
      </c>
      <c r="AA29" s="116"/>
      <c r="AB29" s="116"/>
      <c r="AC29" s="116"/>
      <c r="AD29" s="116"/>
      <c r="AE29" s="116"/>
      <c r="AF29" s="116"/>
      <c r="AG29" s="116"/>
      <c r="AH29" s="116"/>
      <c r="AI29" s="116"/>
    </row>
    <row r="30" spans="1:35" ht="16.5" thickTop="1" thickBot="1">
      <c r="B30" s="143" t="s">
        <v>105</v>
      </c>
      <c r="C30" s="144" t="s">
        <v>254</v>
      </c>
      <c r="D30" s="145">
        <f t="shared" si="13"/>
        <v>0</v>
      </c>
      <c r="E30" s="146">
        <f t="shared" si="15"/>
        <v>0</v>
      </c>
      <c r="F30" s="242">
        <v>0</v>
      </c>
      <c r="G30" s="243">
        <v>0</v>
      </c>
      <c r="H30" s="244">
        <v>0</v>
      </c>
      <c r="I30" s="146">
        <f>SUM(J30:L30)</f>
        <v>0</v>
      </c>
      <c r="J30" s="242">
        <v>0</v>
      </c>
      <c r="K30" s="243">
        <v>0</v>
      </c>
      <c r="L30" s="243">
        <v>0</v>
      </c>
      <c r="M30" s="245">
        <v>0</v>
      </c>
      <c r="N30" s="154">
        <f t="shared" si="1"/>
        <v>0</v>
      </c>
      <c r="O30" s="246">
        <v>0</v>
      </c>
      <c r="P30" s="244">
        <v>0</v>
      </c>
      <c r="Q30" s="247">
        <v>0</v>
      </c>
      <c r="AA30" s="116"/>
      <c r="AB30" s="116"/>
      <c r="AC30" s="116"/>
      <c r="AD30" s="116"/>
      <c r="AE30" s="116"/>
      <c r="AF30" s="116"/>
      <c r="AG30" s="116"/>
      <c r="AH30" s="116"/>
      <c r="AI30" s="116"/>
    </row>
    <row r="31" spans="1:35">
      <c r="B31" s="151" t="s">
        <v>114</v>
      </c>
      <c r="C31" s="248" t="s">
        <v>287</v>
      </c>
      <c r="D31" s="153">
        <f t="shared" si="13"/>
        <v>0</v>
      </c>
      <c r="E31" s="154">
        <f>SUM(E32:E33)</f>
        <v>0</v>
      </c>
      <c r="F31" s="155">
        <f>SUM(F32:F33)</f>
        <v>0</v>
      </c>
      <c r="G31" s="156">
        <f>SUM(G32:G33)</f>
        <v>0</v>
      </c>
      <c r="H31" s="157">
        <f>SUM(H32:H33)</f>
        <v>0</v>
      </c>
      <c r="I31" s="154">
        <f t="shared" si="16"/>
        <v>0</v>
      </c>
      <c r="J31" s="155">
        <f>SUM(J32:J33)</f>
        <v>0</v>
      </c>
      <c r="K31" s="156">
        <f>SUM(K32:K33)</f>
        <v>0</v>
      </c>
      <c r="L31" s="156">
        <f>SUM(L32:L33)</f>
        <v>0</v>
      </c>
      <c r="M31" s="153">
        <f>SUM(M32:M33)</f>
        <v>0</v>
      </c>
      <c r="N31" s="154">
        <f t="shared" si="1"/>
        <v>0</v>
      </c>
      <c r="O31" s="159">
        <f>SUM(O32:O33)</f>
        <v>0</v>
      </c>
      <c r="P31" s="157">
        <f>+SUM(P32:P33)</f>
        <v>0</v>
      </c>
      <c r="Q31" s="154">
        <f>+SUM(Q32:Q33)</f>
        <v>0</v>
      </c>
      <c r="AA31" s="116"/>
      <c r="AB31" s="116"/>
      <c r="AC31" s="116"/>
      <c r="AD31" s="116"/>
      <c r="AE31" s="116"/>
      <c r="AF31" s="116"/>
      <c r="AG31" s="116"/>
      <c r="AH31" s="116"/>
      <c r="AI31" s="116"/>
    </row>
    <row r="32" spans="1:35">
      <c r="B32" s="170" t="s">
        <v>116</v>
      </c>
      <c r="C32" s="171" t="s">
        <v>255</v>
      </c>
      <c r="D32" s="214">
        <f>I32+M32+P32+Q32</f>
        <v>0</v>
      </c>
      <c r="E32" s="249">
        <f>+SUM(F32:H32)</f>
        <v>0</v>
      </c>
      <c r="F32" s="250">
        <v>0</v>
      </c>
      <c r="G32" s="251">
        <v>0</v>
      </c>
      <c r="H32" s="252">
        <v>0</v>
      </c>
      <c r="I32" s="212">
        <f t="shared" si="16"/>
        <v>0</v>
      </c>
      <c r="J32" s="250">
        <v>0</v>
      </c>
      <c r="K32" s="251">
        <v>0</v>
      </c>
      <c r="L32" s="251">
        <v>0</v>
      </c>
      <c r="M32" s="253">
        <v>0</v>
      </c>
      <c r="N32" s="212">
        <f t="shared" si="1"/>
        <v>0</v>
      </c>
      <c r="O32" s="254">
        <v>0</v>
      </c>
      <c r="P32" s="252">
        <v>0</v>
      </c>
      <c r="Q32" s="249">
        <v>0</v>
      </c>
      <c r="AA32" s="116"/>
      <c r="AB32" s="116"/>
      <c r="AC32" s="116"/>
      <c r="AD32" s="116"/>
      <c r="AE32" s="116"/>
      <c r="AF32" s="116"/>
      <c r="AG32" s="116"/>
      <c r="AH32" s="116"/>
      <c r="AI32" s="116"/>
    </row>
    <row r="33" spans="2:35" ht="15.75" thickBot="1">
      <c r="B33" s="170" t="s">
        <v>118</v>
      </c>
      <c r="C33" s="171" t="s">
        <v>288</v>
      </c>
      <c r="D33" s="214">
        <f>I33+M33+P33+Q33</f>
        <v>0</v>
      </c>
      <c r="E33" s="249">
        <f>+SUM(F33:H33)</f>
        <v>0</v>
      </c>
      <c r="F33" s="250">
        <v>0</v>
      </c>
      <c r="G33" s="251">
        <v>0</v>
      </c>
      <c r="H33" s="252">
        <v>0</v>
      </c>
      <c r="I33" s="212">
        <f t="shared" si="16"/>
        <v>0</v>
      </c>
      <c r="J33" s="250">
        <v>0</v>
      </c>
      <c r="K33" s="251">
        <v>0</v>
      </c>
      <c r="L33" s="251">
        <v>0</v>
      </c>
      <c r="M33" s="253">
        <v>0</v>
      </c>
      <c r="N33" s="212">
        <f t="shared" si="1"/>
        <v>0</v>
      </c>
      <c r="O33" s="254">
        <v>0</v>
      </c>
      <c r="P33" s="252">
        <v>0</v>
      </c>
      <c r="Q33" s="249">
        <v>0</v>
      </c>
      <c r="AA33" s="116"/>
      <c r="AB33" s="116"/>
      <c r="AC33" s="116"/>
      <c r="AD33" s="116"/>
      <c r="AE33" s="116"/>
      <c r="AF33" s="116"/>
      <c r="AG33" s="116"/>
      <c r="AH33" s="116"/>
      <c r="AI33" s="116"/>
    </row>
    <row r="34" spans="2:35">
      <c r="B34" s="151" t="s">
        <v>289</v>
      </c>
      <c r="C34" s="248" t="s">
        <v>290</v>
      </c>
      <c r="D34" s="153">
        <f t="shared" ref="D34:D91" si="22">O34+E34+I34+M34+P34+Q34</f>
        <v>453.77185000000009</v>
      </c>
      <c r="E34" s="154">
        <f>E35+E36</f>
        <v>153.20883000000001</v>
      </c>
      <c r="F34" s="155">
        <f>F35+F36</f>
        <v>88.352670000000003</v>
      </c>
      <c r="G34" s="156">
        <f>G35+G36</f>
        <v>31.359960000000001</v>
      </c>
      <c r="H34" s="157">
        <f>H35+H36</f>
        <v>33.496199999999995</v>
      </c>
      <c r="I34" s="154">
        <f t="shared" si="16"/>
        <v>299.08147000000002</v>
      </c>
      <c r="J34" s="155">
        <f t="shared" ref="J34:Q34" si="23">SUM(J35:J36)</f>
        <v>72.904809999999998</v>
      </c>
      <c r="K34" s="156">
        <f t="shared" si="23"/>
        <v>215.82848000000001</v>
      </c>
      <c r="L34" s="156">
        <f t="shared" si="23"/>
        <v>10.348180000000003</v>
      </c>
      <c r="M34" s="153">
        <f t="shared" si="23"/>
        <v>0.20686000000000002</v>
      </c>
      <c r="N34" s="154">
        <f t="shared" si="1"/>
        <v>0.35998000000000002</v>
      </c>
      <c r="O34" s="159">
        <f>O35+O36</f>
        <v>0.35998000000000002</v>
      </c>
      <c r="P34" s="157">
        <f t="shared" si="23"/>
        <v>0</v>
      </c>
      <c r="Q34" s="154">
        <f t="shared" si="23"/>
        <v>0.91471000000000002</v>
      </c>
      <c r="AA34" s="116"/>
      <c r="AB34" s="116"/>
      <c r="AC34" s="116"/>
      <c r="AD34" s="116"/>
      <c r="AE34" s="116"/>
      <c r="AF34" s="116"/>
      <c r="AG34" s="116"/>
      <c r="AH34" s="116"/>
      <c r="AI34" s="116"/>
    </row>
    <row r="35" spans="2:35" ht="25.5">
      <c r="B35" s="170" t="s">
        <v>291</v>
      </c>
      <c r="C35" s="171" t="s">
        <v>257</v>
      </c>
      <c r="D35" s="214">
        <f t="shared" si="22"/>
        <v>403.63718999999998</v>
      </c>
      <c r="E35" s="212">
        <f t="shared" ref="E35:E99" si="24">SUM(F35:H35)</f>
        <v>136.35586000000001</v>
      </c>
      <c r="F35" s="250">
        <v>78.633880000000005</v>
      </c>
      <c r="G35" s="251">
        <v>27.910360000000001</v>
      </c>
      <c r="H35" s="252">
        <v>29.811619999999994</v>
      </c>
      <c r="I35" s="212">
        <f t="shared" si="16"/>
        <v>266.18250999999998</v>
      </c>
      <c r="J35" s="250">
        <v>64.885279999999995</v>
      </c>
      <c r="K35" s="251">
        <v>192.08735000000001</v>
      </c>
      <c r="L35" s="251">
        <v>9.2098800000000018</v>
      </c>
      <c r="M35" s="253">
        <v>0.18411000000000002</v>
      </c>
      <c r="N35" s="212">
        <f t="shared" si="1"/>
        <v>0</v>
      </c>
      <c r="O35" s="254">
        <v>0</v>
      </c>
      <c r="P35" s="252">
        <v>0</v>
      </c>
      <c r="Q35" s="249">
        <v>0.91471000000000002</v>
      </c>
      <c r="AA35" s="116"/>
      <c r="AB35" s="116"/>
      <c r="AC35" s="116"/>
      <c r="AD35" s="116"/>
      <c r="AE35" s="116"/>
      <c r="AF35" s="116"/>
      <c r="AG35" s="116"/>
      <c r="AH35" s="116"/>
      <c r="AI35" s="116"/>
    </row>
    <row r="36" spans="2:35" ht="15.75" thickBot="1">
      <c r="B36" s="170" t="s">
        <v>292</v>
      </c>
      <c r="C36" s="171" t="s">
        <v>293</v>
      </c>
      <c r="D36" s="214">
        <f t="shared" si="22"/>
        <v>50.134659999999997</v>
      </c>
      <c r="E36" s="212">
        <f t="shared" si="24"/>
        <v>16.852969999999999</v>
      </c>
      <c r="F36" s="250">
        <v>9.7187900000000003</v>
      </c>
      <c r="G36" s="255">
        <v>3.4496000000000002</v>
      </c>
      <c r="H36" s="256">
        <v>3.68458</v>
      </c>
      <c r="I36" s="212">
        <f t="shared" si="16"/>
        <v>32.898959999999995</v>
      </c>
      <c r="J36" s="257">
        <v>8.0195299999999996</v>
      </c>
      <c r="K36" s="255">
        <v>23.741129999999998</v>
      </c>
      <c r="L36" s="255">
        <v>1.1383000000000001</v>
      </c>
      <c r="M36" s="253">
        <v>2.2749999999999999E-2</v>
      </c>
      <c r="N36" s="212">
        <f t="shared" si="1"/>
        <v>0.35998000000000002</v>
      </c>
      <c r="O36" s="254">
        <v>0.35998000000000002</v>
      </c>
      <c r="P36" s="252">
        <v>0</v>
      </c>
      <c r="Q36" s="249">
        <v>0</v>
      </c>
      <c r="AA36" s="116"/>
      <c r="AB36" s="116"/>
      <c r="AC36" s="116"/>
      <c r="AD36" s="116"/>
      <c r="AE36" s="116"/>
      <c r="AF36" s="116"/>
      <c r="AG36" s="116"/>
      <c r="AH36" s="116"/>
      <c r="AI36" s="116"/>
    </row>
    <row r="37" spans="2:35">
      <c r="B37" s="151" t="s">
        <v>294</v>
      </c>
      <c r="C37" s="248" t="s">
        <v>259</v>
      </c>
      <c r="D37" s="153">
        <f t="shared" si="22"/>
        <v>20.530050000000003</v>
      </c>
      <c r="E37" s="154">
        <f t="shared" si="24"/>
        <v>13.226600000000001</v>
      </c>
      <c r="F37" s="155">
        <f>F38</f>
        <v>0</v>
      </c>
      <c r="G37" s="156">
        <f>G38</f>
        <v>13.226600000000001</v>
      </c>
      <c r="H37" s="157">
        <f>H38</f>
        <v>0</v>
      </c>
      <c r="I37" s="154">
        <f t="shared" si="16"/>
        <v>7.3034499999999998</v>
      </c>
      <c r="J37" s="155">
        <f t="shared" ref="J37:Q37" si="25">SUM(J38:J39)</f>
        <v>0</v>
      </c>
      <c r="K37" s="156">
        <f t="shared" si="25"/>
        <v>2.1886999999999999</v>
      </c>
      <c r="L37" s="156">
        <f t="shared" si="25"/>
        <v>5.1147499999999999</v>
      </c>
      <c r="M37" s="153">
        <f t="shared" si="25"/>
        <v>0</v>
      </c>
      <c r="N37" s="154">
        <f t="shared" si="1"/>
        <v>0</v>
      </c>
      <c r="O37" s="159">
        <f>O38+O39</f>
        <v>0</v>
      </c>
      <c r="P37" s="157">
        <f t="shared" si="25"/>
        <v>0</v>
      </c>
      <c r="Q37" s="154">
        <f t="shared" si="25"/>
        <v>0</v>
      </c>
      <c r="AA37" s="116"/>
      <c r="AB37" s="116"/>
      <c r="AC37" s="116"/>
      <c r="AD37" s="116"/>
      <c r="AE37" s="116"/>
      <c r="AF37" s="116"/>
      <c r="AG37" s="116"/>
      <c r="AH37" s="116"/>
      <c r="AI37" s="116"/>
    </row>
    <row r="38" spans="2:35">
      <c r="B38" s="170" t="s">
        <v>295</v>
      </c>
      <c r="C38" s="171" t="s">
        <v>296</v>
      </c>
      <c r="D38" s="214">
        <f t="shared" si="22"/>
        <v>20.530050000000003</v>
      </c>
      <c r="E38" s="212">
        <f t="shared" si="24"/>
        <v>13.226600000000001</v>
      </c>
      <c r="F38" s="257">
        <v>0</v>
      </c>
      <c r="G38" s="255">
        <v>13.226600000000001</v>
      </c>
      <c r="H38" s="256">
        <v>0</v>
      </c>
      <c r="I38" s="212">
        <f t="shared" si="16"/>
        <v>7.3034499999999998</v>
      </c>
      <c r="J38" s="257">
        <v>0</v>
      </c>
      <c r="K38" s="255">
        <v>2.1886999999999999</v>
      </c>
      <c r="L38" s="255">
        <v>5.1147499999999999</v>
      </c>
      <c r="M38" s="258">
        <v>0</v>
      </c>
      <c r="N38" s="212">
        <f t="shared" si="1"/>
        <v>0</v>
      </c>
      <c r="O38" s="254">
        <v>0</v>
      </c>
      <c r="P38" s="252">
        <v>0</v>
      </c>
      <c r="Q38" s="249">
        <v>0</v>
      </c>
      <c r="AA38" s="116"/>
      <c r="AB38" s="116"/>
      <c r="AC38" s="116"/>
      <c r="AD38" s="116"/>
      <c r="AE38" s="116"/>
      <c r="AF38" s="116"/>
      <c r="AG38" s="116"/>
      <c r="AH38" s="116"/>
      <c r="AI38" s="116"/>
    </row>
    <row r="39" spans="2:35" ht="15.75" thickBot="1">
      <c r="B39" s="170" t="s">
        <v>297</v>
      </c>
      <c r="C39" s="171" t="s">
        <v>298</v>
      </c>
      <c r="D39" s="214">
        <f t="shared" si="22"/>
        <v>0</v>
      </c>
      <c r="E39" s="212">
        <f t="shared" si="24"/>
        <v>0</v>
      </c>
      <c r="F39" s="257">
        <v>0</v>
      </c>
      <c r="G39" s="255">
        <v>0</v>
      </c>
      <c r="H39" s="256">
        <v>0</v>
      </c>
      <c r="I39" s="212">
        <f t="shared" si="16"/>
        <v>0</v>
      </c>
      <c r="J39" s="257">
        <v>0</v>
      </c>
      <c r="K39" s="255">
        <v>0</v>
      </c>
      <c r="L39" s="255">
        <v>0</v>
      </c>
      <c r="M39" s="258">
        <v>0</v>
      </c>
      <c r="N39" s="212">
        <f t="shared" si="1"/>
        <v>0</v>
      </c>
      <c r="O39" s="254">
        <v>0</v>
      </c>
      <c r="P39" s="252">
        <v>0</v>
      </c>
      <c r="Q39" s="249">
        <v>0</v>
      </c>
      <c r="AA39" s="116"/>
      <c r="AB39" s="116"/>
      <c r="AC39" s="116"/>
      <c r="AD39" s="116"/>
      <c r="AE39" s="116"/>
      <c r="AF39" s="116"/>
      <c r="AG39" s="116"/>
      <c r="AH39" s="116"/>
      <c r="AI39" s="116"/>
    </row>
    <row r="40" spans="2:35">
      <c r="B40" s="151" t="s">
        <v>299</v>
      </c>
      <c r="C40" s="248" t="s">
        <v>300</v>
      </c>
      <c r="D40" s="153">
        <f t="shared" si="22"/>
        <v>46.281359999999999</v>
      </c>
      <c r="E40" s="154">
        <f t="shared" si="24"/>
        <v>16.73319</v>
      </c>
      <c r="F40" s="155">
        <f>SUM(F41:F42)</f>
        <v>2.0196800000000001</v>
      </c>
      <c r="G40" s="156">
        <f>SUM(G41:G42)</f>
        <v>1.4533099999999999</v>
      </c>
      <c r="H40" s="157">
        <f>SUM(H41:H42)</f>
        <v>13.260200000000001</v>
      </c>
      <c r="I40" s="154">
        <f t="shared" si="16"/>
        <v>19.083690000000001</v>
      </c>
      <c r="J40" s="155">
        <f t="shared" ref="J40:Q40" si="26">SUM(J41:J42)</f>
        <v>5.86714</v>
      </c>
      <c r="K40" s="156">
        <f t="shared" si="26"/>
        <v>4.1955299999999998</v>
      </c>
      <c r="L40" s="156">
        <f t="shared" si="26"/>
        <v>9.02102</v>
      </c>
      <c r="M40" s="153">
        <f t="shared" si="26"/>
        <v>2.22424</v>
      </c>
      <c r="N40" s="154">
        <f t="shared" si="1"/>
        <v>2.33135</v>
      </c>
      <c r="O40" s="159">
        <f>SUM(O41:O42)</f>
        <v>2.33135</v>
      </c>
      <c r="P40" s="157">
        <f t="shared" si="26"/>
        <v>0</v>
      </c>
      <c r="Q40" s="154">
        <f t="shared" si="26"/>
        <v>5.9088900000000004</v>
      </c>
      <c r="AA40" s="116"/>
      <c r="AB40" s="116"/>
      <c r="AC40" s="116"/>
      <c r="AD40" s="116"/>
      <c r="AE40" s="116"/>
      <c r="AF40" s="116"/>
      <c r="AG40" s="116"/>
      <c r="AH40" s="116"/>
      <c r="AI40" s="116"/>
    </row>
    <row r="41" spans="2:35" ht="25.5">
      <c r="B41" s="170" t="s">
        <v>301</v>
      </c>
      <c r="C41" s="171" t="s">
        <v>302</v>
      </c>
      <c r="D41" s="214">
        <f t="shared" si="22"/>
        <v>43.950009999999999</v>
      </c>
      <c r="E41" s="212">
        <f t="shared" si="24"/>
        <v>16.73319</v>
      </c>
      <c r="F41" s="250">
        <v>2.0196800000000001</v>
      </c>
      <c r="G41" s="251">
        <v>1.4533099999999999</v>
      </c>
      <c r="H41" s="252">
        <v>13.260200000000001</v>
      </c>
      <c r="I41" s="212">
        <f t="shared" si="16"/>
        <v>19.083690000000001</v>
      </c>
      <c r="J41" s="250">
        <v>5.86714</v>
      </c>
      <c r="K41" s="251">
        <v>4.1955299999999998</v>
      </c>
      <c r="L41" s="251">
        <v>9.02102</v>
      </c>
      <c r="M41" s="253">
        <v>2.22424</v>
      </c>
      <c r="N41" s="212">
        <f t="shared" si="1"/>
        <v>0</v>
      </c>
      <c r="O41" s="254">
        <v>0</v>
      </c>
      <c r="P41" s="252">
        <v>0</v>
      </c>
      <c r="Q41" s="249">
        <v>5.9088900000000004</v>
      </c>
      <c r="AA41" s="116"/>
      <c r="AB41" s="116"/>
      <c r="AC41" s="116"/>
      <c r="AD41" s="116"/>
      <c r="AE41" s="116"/>
      <c r="AF41" s="116"/>
      <c r="AG41" s="116"/>
      <c r="AH41" s="116"/>
      <c r="AI41" s="116"/>
    </row>
    <row r="42" spans="2:35" ht="15.75" thickBot="1">
      <c r="B42" s="170" t="s">
        <v>303</v>
      </c>
      <c r="C42" s="171" t="s">
        <v>304</v>
      </c>
      <c r="D42" s="214">
        <f t="shared" si="22"/>
        <v>2.33135</v>
      </c>
      <c r="E42" s="212">
        <f t="shared" si="24"/>
        <v>0</v>
      </c>
      <c r="F42" s="250">
        <v>0</v>
      </c>
      <c r="G42" s="251">
        <v>0</v>
      </c>
      <c r="H42" s="252">
        <v>0</v>
      </c>
      <c r="I42" s="212">
        <f t="shared" si="16"/>
        <v>0</v>
      </c>
      <c r="J42" s="250">
        <v>0</v>
      </c>
      <c r="K42" s="251">
        <v>0</v>
      </c>
      <c r="L42" s="251">
        <v>0</v>
      </c>
      <c r="M42" s="253">
        <v>0</v>
      </c>
      <c r="N42" s="212">
        <f t="shared" si="1"/>
        <v>2.33135</v>
      </c>
      <c r="O42" s="254">
        <v>2.33135</v>
      </c>
      <c r="P42" s="252">
        <v>0</v>
      </c>
      <c r="Q42" s="249">
        <v>0</v>
      </c>
      <c r="AA42" s="116"/>
      <c r="AB42" s="116"/>
      <c r="AC42" s="116"/>
      <c r="AD42" s="116"/>
      <c r="AE42" s="116"/>
      <c r="AF42" s="116"/>
      <c r="AG42" s="116"/>
      <c r="AH42" s="116"/>
      <c r="AI42" s="116"/>
    </row>
    <row r="43" spans="2:35">
      <c r="B43" s="151" t="s">
        <v>305</v>
      </c>
      <c r="C43" s="248" t="s">
        <v>306</v>
      </c>
      <c r="D43" s="153">
        <f t="shared" si="22"/>
        <v>2.2563499999999999</v>
      </c>
      <c r="E43" s="154">
        <f t="shared" si="24"/>
        <v>0</v>
      </c>
      <c r="F43" s="155">
        <f>F44</f>
        <v>0</v>
      </c>
      <c r="G43" s="156">
        <f t="shared" ref="G43:Q43" si="27">G44</f>
        <v>0</v>
      </c>
      <c r="H43" s="157">
        <f t="shared" si="27"/>
        <v>0</v>
      </c>
      <c r="I43" s="154">
        <f t="shared" si="16"/>
        <v>2.2563499999999999</v>
      </c>
      <c r="J43" s="155">
        <f t="shared" si="27"/>
        <v>0</v>
      </c>
      <c r="K43" s="156">
        <f t="shared" si="27"/>
        <v>2.2563499999999999</v>
      </c>
      <c r="L43" s="156">
        <f t="shared" si="27"/>
        <v>0</v>
      </c>
      <c r="M43" s="153">
        <f t="shared" si="27"/>
        <v>0</v>
      </c>
      <c r="N43" s="154">
        <f t="shared" si="1"/>
        <v>0</v>
      </c>
      <c r="O43" s="159">
        <f>O44</f>
        <v>0</v>
      </c>
      <c r="P43" s="157">
        <f t="shared" si="27"/>
        <v>0</v>
      </c>
      <c r="Q43" s="154">
        <f t="shared" si="27"/>
        <v>0</v>
      </c>
      <c r="AA43" s="116"/>
      <c r="AB43" s="116"/>
      <c r="AC43" s="116"/>
      <c r="AD43" s="116"/>
      <c r="AE43" s="116"/>
      <c r="AF43" s="116"/>
      <c r="AG43" s="116"/>
      <c r="AH43" s="116"/>
      <c r="AI43" s="116"/>
    </row>
    <row r="44" spans="2:35" ht="15.75" thickBot="1">
      <c r="B44" s="170" t="s">
        <v>307</v>
      </c>
      <c r="C44" s="171" t="s">
        <v>308</v>
      </c>
      <c r="D44" s="214">
        <f t="shared" si="22"/>
        <v>2.2563499999999999</v>
      </c>
      <c r="E44" s="212">
        <f t="shared" si="24"/>
        <v>0</v>
      </c>
      <c r="F44" s="250">
        <v>0</v>
      </c>
      <c r="G44" s="251">
        <v>0</v>
      </c>
      <c r="H44" s="252">
        <v>0</v>
      </c>
      <c r="I44" s="212">
        <f t="shared" si="16"/>
        <v>2.2563499999999999</v>
      </c>
      <c r="J44" s="250">
        <v>0</v>
      </c>
      <c r="K44" s="251">
        <v>2.2563499999999999</v>
      </c>
      <c r="L44" s="251">
        <v>0</v>
      </c>
      <c r="M44" s="253">
        <v>0</v>
      </c>
      <c r="N44" s="212">
        <f t="shared" si="1"/>
        <v>0</v>
      </c>
      <c r="O44" s="254">
        <v>0</v>
      </c>
      <c r="P44" s="252">
        <v>0</v>
      </c>
      <c r="Q44" s="249">
        <v>0</v>
      </c>
      <c r="AA44" s="116"/>
      <c r="AB44" s="116"/>
      <c r="AC44" s="116"/>
      <c r="AD44" s="116"/>
      <c r="AE44" s="116"/>
      <c r="AF44" s="116"/>
      <c r="AG44" s="116"/>
      <c r="AH44" s="116"/>
      <c r="AI44" s="116"/>
    </row>
    <row r="45" spans="2:35">
      <c r="B45" s="151" t="s">
        <v>309</v>
      </c>
      <c r="C45" s="248" t="s">
        <v>310</v>
      </c>
      <c r="D45" s="153">
        <f t="shared" si="22"/>
        <v>140.27932999999999</v>
      </c>
      <c r="E45" s="154">
        <f>SUM(F45:H45)</f>
        <v>47.673499999999997</v>
      </c>
      <c r="F45" s="155">
        <f>SUM(F46:F50)</f>
        <v>3.0414499999999998</v>
      </c>
      <c r="G45" s="156">
        <f>SUM(G46:G50)</f>
        <v>28.254209999999997</v>
      </c>
      <c r="H45" s="157">
        <f>SUM(H46:H50)</f>
        <v>16.377839999999999</v>
      </c>
      <c r="I45" s="154">
        <f t="shared" si="16"/>
        <v>70.24224000000001</v>
      </c>
      <c r="J45" s="155">
        <f t="shared" ref="J45:Q45" si="28">SUM(J46:J50)</f>
        <v>41.833830000000006</v>
      </c>
      <c r="K45" s="156">
        <f t="shared" si="28"/>
        <v>21.815989999999999</v>
      </c>
      <c r="L45" s="156">
        <f t="shared" si="28"/>
        <v>6.5924200000000006</v>
      </c>
      <c r="M45" s="153">
        <f t="shared" si="28"/>
        <v>3.3271699999999997</v>
      </c>
      <c r="N45" s="154">
        <f t="shared" si="1"/>
        <v>10.16052</v>
      </c>
      <c r="O45" s="159">
        <f>SUM(O46:O50)</f>
        <v>10.16052</v>
      </c>
      <c r="P45" s="157">
        <f t="shared" si="28"/>
        <v>0</v>
      </c>
      <c r="Q45" s="154">
        <f t="shared" si="28"/>
        <v>8.8758999999999997</v>
      </c>
      <c r="AA45" s="116"/>
      <c r="AB45" s="116"/>
      <c r="AC45" s="116"/>
      <c r="AD45" s="116"/>
      <c r="AE45" s="116"/>
      <c r="AF45" s="116"/>
      <c r="AG45" s="116"/>
      <c r="AH45" s="116"/>
      <c r="AI45" s="116"/>
    </row>
    <row r="46" spans="2:35">
      <c r="B46" s="170" t="s">
        <v>311</v>
      </c>
      <c r="C46" s="171" t="s">
        <v>263</v>
      </c>
      <c r="D46" s="214">
        <f t="shared" si="22"/>
        <v>61.917099999999998</v>
      </c>
      <c r="E46" s="212">
        <f t="shared" si="24"/>
        <v>41.052229999999994</v>
      </c>
      <c r="F46" s="250">
        <v>2.6770999999999998</v>
      </c>
      <c r="G46" s="251">
        <v>25.893939999999997</v>
      </c>
      <c r="H46" s="252">
        <v>12.48119</v>
      </c>
      <c r="I46" s="212">
        <f t="shared" si="16"/>
        <v>14.592840000000001</v>
      </c>
      <c r="J46" s="250">
        <v>7.0348000000000006</v>
      </c>
      <c r="K46" s="251">
        <v>6.9290099999999999</v>
      </c>
      <c r="L46" s="251">
        <v>0.62902999999999998</v>
      </c>
      <c r="M46" s="253">
        <v>1.5903499999999999</v>
      </c>
      <c r="N46" s="212">
        <f t="shared" si="1"/>
        <v>2.8974499999999996</v>
      </c>
      <c r="O46" s="254">
        <v>2.8974499999999996</v>
      </c>
      <c r="P46" s="252">
        <v>0</v>
      </c>
      <c r="Q46" s="249">
        <v>1.78423</v>
      </c>
      <c r="AA46" s="116"/>
      <c r="AB46" s="116"/>
      <c r="AC46" s="116"/>
      <c r="AD46" s="116"/>
      <c r="AE46" s="116"/>
      <c r="AF46" s="116"/>
      <c r="AG46" s="116"/>
      <c r="AH46" s="116"/>
      <c r="AI46" s="116"/>
    </row>
    <row r="47" spans="2:35">
      <c r="B47" s="170" t="s">
        <v>312</v>
      </c>
      <c r="C47" s="171" t="s">
        <v>267</v>
      </c>
      <c r="D47" s="214">
        <f t="shared" si="22"/>
        <v>72.435949999999991</v>
      </c>
      <c r="E47" s="212">
        <f t="shared" si="24"/>
        <v>6.2852699999999997</v>
      </c>
      <c r="F47" s="250">
        <v>0.36435000000000012</v>
      </c>
      <c r="G47" s="251">
        <v>2.3602699999999999</v>
      </c>
      <c r="H47" s="252">
        <v>3.5606499999999999</v>
      </c>
      <c r="I47" s="212">
        <f t="shared" si="16"/>
        <v>55.6494</v>
      </c>
      <c r="J47" s="250">
        <v>34.799030000000002</v>
      </c>
      <c r="K47" s="251">
        <v>14.886980000000001</v>
      </c>
      <c r="L47" s="251">
        <v>5.9633900000000004</v>
      </c>
      <c r="M47" s="253">
        <v>1.73682</v>
      </c>
      <c r="N47" s="212">
        <f t="shared" si="1"/>
        <v>1.6727900000000002</v>
      </c>
      <c r="O47" s="254">
        <v>1.6727900000000002</v>
      </c>
      <c r="P47" s="252">
        <v>0</v>
      </c>
      <c r="Q47" s="249">
        <v>7.0916699999999997</v>
      </c>
      <c r="AA47" s="116"/>
      <c r="AB47" s="116"/>
      <c r="AC47" s="116"/>
      <c r="AD47" s="116"/>
      <c r="AE47" s="116"/>
      <c r="AF47" s="116"/>
      <c r="AG47" s="116"/>
      <c r="AH47" s="116"/>
      <c r="AI47" s="116"/>
    </row>
    <row r="48" spans="2:35">
      <c r="B48" s="170" t="s">
        <v>313</v>
      </c>
      <c r="C48" s="259" t="s">
        <v>314</v>
      </c>
      <c r="D48" s="214">
        <f t="shared" si="22"/>
        <v>5.5571400000000004</v>
      </c>
      <c r="E48" s="212">
        <f t="shared" si="24"/>
        <v>0</v>
      </c>
      <c r="F48" s="250">
        <v>0</v>
      </c>
      <c r="G48" s="251">
        <v>0</v>
      </c>
      <c r="H48" s="252">
        <v>0</v>
      </c>
      <c r="I48" s="212">
        <f t="shared" si="16"/>
        <v>0</v>
      </c>
      <c r="J48" s="250">
        <v>0</v>
      </c>
      <c r="K48" s="251">
        <v>0</v>
      </c>
      <c r="L48" s="251">
        <v>0</v>
      </c>
      <c r="M48" s="253">
        <v>0</v>
      </c>
      <c r="N48" s="212">
        <f t="shared" si="1"/>
        <v>5.5571400000000004</v>
      </c>
      <c r="O48" s="254">
        <v>5.5571400000000004</v>
      </c>
      <c r="P48" s="252">
        <v>0</v>
      </c>
      <c r="Q48" s="249">
        <v>0</v>
      </c>
      <c r="AA48" s="116"/>
      <c r="AB48" s="116"/>
      <c r="AC48" s="116"/>
      <c r="AD48" s="116"/>
      <c r="AE48" s="116"/>
      <c r="AF48" s="116"/>
      <c r="AG48" s="116"/>
      <c r="AH48" s="116"/>
      <c r="AI48" s="116"/>
    </row>
    <row r="49" spans="1:35">
      <c r="B49" s="170" t="s">
        <v>315</v>
      </c>
      <c r="C49" s="260" t="s">
        <v>265</v>
      </c>
      <c r="D49" s="214">
        <f t="shared" si="22"/>
        <v>0.33600000000000002</v>
      </c>
      <c r="E49" s="212">
        <f t="shared" si="24"/>
        <v>0.33600000000000002</v>
      </c>
      <c r="F49" s="250">
        <v>0</v>
      </c>
      <c r="G49" s="251">
        <v>0</v>
      </c>
      <c r="H49" s="252">
        <v>0.33600000000000002</v>
      </c>
      <c r="I49" s="212">
        <f t="shared" si="16"/>
        <v>0</v>
      </c>
      <c r="J49" s="250">
        <v>0</v>
      </c>
      <c r="K49" s="251">
        <v>0</v>
      </c>
      <c r="L49" s="251">
        <v>0</v>
      </c>
      <c r="M49" s="253">
        <v>0</v>
      </c>
      <c r="N49" s="212">
        <f t="shared" si="1"/>
        <v>0</v>
      </c>
      <c r="O49" s="254">
        <v>0</v>
      </c>
      <c r="P49" s="252">
        <v>0</v>
      </c>
      <c r="Q49" s="249">
        <v>0</v>
      </c>
      <c r="AA49" s="116"/>
      <c r="AB49" s="116"/>
      <c r="AC49" s="116"/>
      <c r="AD49" s="116"/>
      <c r="AE49" s="116"/>
      <c r="AF49" s="116"/>
      <c r="AG49" s="116"/>
      <c r="AH49" s="116"/>
      <c r="AI49" s="116"/>
    </row>
    <row r="50" spans="1:35" ht="27" thickBot="1">
      <c r="B50" s="170" t="s">
        <v>316</v>
      </c>
      <c r="C50" s="260" t="s">
        <v>317</v>
      </c>
      <c r="D50" s="214">
        <f t="shared" si="22"/>
        <v>3.3140000000000003E-2</v>
      </c>
      <c r="E50" s="212">
        <f t="shared" si="24"/>
        <v>0</v>
      </c>
      <c r="F50" s="250">
        <v>0</v>
      </c>
      <c r="G50" s="251">
        <v>0</v>
      </c>
      <c r="H50" s="252">
        <v>0</v>
      </c>
      <c r="I50" s="212">
        <f t="shared" si="16"/>
        <v>0</v>
      </c>
      <c r="J50" s="250">
        <v>0</v>
      </c>
      <c r="K50" s="251">
        <v>0</v>
      </c>
      <c r="L50" s="251">
        <v>0</v>
      </c>
      <c r="M50" s="253">
        <v>0</v>
      </c>
      <c r="N50" s="212">
        <f t="shared" si="1"/>
        <v>3.3140000000000003E-2</v>
      </c>
      <c r="O50" s="254">
        <v>3.3140000000000003E-2</v>
      </c>
      <c r="P50" s="252">
        <v>0</v>
      </c>
      <c r="Q50" s="249">
        <v>0</v>
      </c>
      <c r="AA50" s="116"/>
      <c r="AB50" s="116"/>
      <c r="AC50" s="116"/>
      <c r="AD50" s="116"/>
      <c r="AE50" s="116"/>
      <c r="AF50" s="116"/>
      <c r="AG50" s="116"/>
      <c r="AH50" s="116"/>
      <c r="AI50" s="116"/>
    </row>
    <row r="51" spans="1:35" ht="15.75" thickBot="1">
      <c r="B51" s="151" t="s">
        <v>318</v>
      </c>
      <c r="C51" s="248" t="s">
        <v>319</v>
      </c>
      <c r="D51" s="153">
        <f t="shared" si="22"/>
        <v>255.35516146070304</v>
      </c>
      <c r="E51" s="154">
        <f t="shared" si="24"/>
        <v>102.53717983926347</v>
      </c>
      <c r="F51" s="261">
        <v>7.7029778439183305</v>
      </c>
      <c r="G51" s="262">
        <v>18.496161873676755</v>
      </c>
      <c r="H51" s="263">
        <v>76.338040121668385</v>
      </c>
      <c r="I51" s="154">
        <f t="shared" si="16"/>
        <v>125.65492115877549</v>
      </c>
      <c r="J51" s="261">
        <v>84.939301728688108</v>
      </c>
      <c r="K51" s="262">
        <v>40.506838096781749</v>
      </c>
      <c r="L51" s="262">
        <v>0.20878133330564266</v>
      </c>
      <c r="M51" s="264">
        <v>20.301977131467485</v>
      </c>
      <c r="N51" s="154">
        <f t="shared" si="1"/>
        <v>3.8998500534188008</v>
      </c>
      <c r="O51" s="265">
        <v>3.8998500534188008</v>
      </c>
      <c r="P51" s="266">
        <v>0</v>
      </c>
      <c r="Q51" s="267">
        <v>2.9612332777777777</v>
      </c>
      <c r="AA51" s="116"/>
      <c r="AB51" s="116"/>
      <c r="AC51" s="116"/>
      <c r="AD51" s="116"/>
      <c r="AE51" s="116"/>
      <c r="AF51" s="116"/>
      <c r="AG51" s="116"/>
      <c r="AH51" s="116"/>
      <c r="AI51" s="116"/>
    </row>
    <row r="52" spans="1:35">
      <c r="B52" s="151" t="s">
        <v>320</v>
      </c>
      <c r="C52" s="248" t="s">
        <v>321</v>
      </c>
      <c r="D52" s="153">
        <f t="shared" si="22"/>
        <v>655.5417655</v>
      </c>
      <c r="E52" s="154">
        <f t="shared" si="24"/>
        <v>229.31550479999996</v>
      </c>
      <c r="F52" s="155">
        <f>SUM(F53:F57)</f>
        <v>40.338839999999998</v>
      </c>
      <c r="G52" s="156">
        <f>SUM(G53:G57)</f>
        <v>27.942390000000003</v>
      </c>
      <c r="H52" s="157">
        <f>SUM(H53:H57)</f>
        <v>161.03427479999996</v>
      </c>
      <c r="I52" s="154">
        <f t="shared" si="16"/>
        <v>280.29043589999998</v>
      </c>
      <c r="J52" s="155">
        <f t="shared" ref="J52:Q52" si="29">SUM(J53:J57)</f>
        <v>118.5043859</v>
      </c>
      <c r="K52" s="156">
        <f t="shared" si="29"/>
        <v>138.98372000000001</v>
      </c>
      <c r="L52" s="156">
        <f t="shared" si="29"/>
        <v>22.802329999999998</v>
      </c>
      <c r="M52" s="153">
        <f t="shared" si="29"/>
        <v>47.765120000000003</v>
      </c>
      <c r="N52" s="154">
        <f t="shared" si="1"/>
        <v>78.233254799999997</v>
      </c>
      <c r="O52" s="159">
        <f>SUM(O53:O57)</f>
        <v>78.233254799999997</v>
      </c>
      <c r="P52" s="157">
        <f t="shared" si="29"/>
        <v>0</v>
      </c>
      <c r="Q52" s="154">
        <f t="shared" si="29"/>
        <v>19.937450000000002</v>
      </c>
      <c r="AA52" s="116"/>
      <c r="AB52" s="116"/>
      <c r="AC52" s="116"/>
      <c r="AD52" s="116"/>
      <c r="AE52" s="116"/>
      <c r="AF52" s="116"/>
      <c r="AG52" s="116"/>
      <c r="AH52" s="116"/>
      <c r="AI52" s="116"/>
    </row>
    <row r="53" spans="1:35">
      <c r="B53" s="268" t="s">
        <v>322</v>
      </c>
      <c r="C53" s="269" t="s">
        <v>323</v>
      </c>
      <c r="D53" s="214">
        <f t="shared" si="22"/>
        <v>638.71828999999991</v>
      </c>
      <c r="E53" s="212">
        <f t="shared" si="24"/>
        <v>223.44216999999998</v>
      </c>
      <c r="F53" s="250">
        <v>39.335149999999999</v>
      </c>
      <c r="G53" s="251">
        <v>27.388210000000001</v>
      </c>
      <c r="H53" s="252">
        <v>156.71880999999999</v>
      </c>
      <c r="I53" s="212">
        <f t="shared" si="16"/>
        <v>273.43684000000002</v>
      </c>
      <c r="J53" s="250">
        <v>115.55463</v>
      </c>
      <c r="K53" s="251">
        <v>135.60292000000001</v>
      </c>
      <c r="L53" s="251">
        <v>22.27929</v>
      </c>
      <c r="M53" s="253">
        <v>46.576569999999997</v>
      </c>
      <c r="N53" s="212">
        <f t="shared" si="1"/>
        <v>75.815809999999999</v>
      </c>
      <c r="O53" s="254">
        <v>75.815809999999999</v>
      </c>
      <c r="P53" s="252">
        <v>0</v>
      </c>
      <c r="Q53" s="249">
        <v>19.446900000000003</v>
      </c>
      <c r="AA53" s="116"/>
      <c r="AB53" s="116"/>
      <c r="AC53" s="116"/>
      <c r="AD53" s="116"/>
      <c r="AE53" s="116"/>
      <c r="AF53" s="116"/>
      <c r="AG53" s="116"/>
      <c r="AH53" s="116"/>
      <c r="AI53" s="116"/>
    </row>
    <row r="54" spans="1:35">
      <c r="B54" s="268" t="s">
        <v>324</v>
      </c>
      <c r="C54" s="269" t="s">
        <v>325</v>
      </c>
      <c r="D54" s="214">
        <f t="shared" si="22"/>
        <v>11.265645499999998</v>
      </c>
      <c r="E54" s="212">
        <f t="shared" si="24"/>
        <v>3.9647747999999998</v>
      </c>
      <c r="F54" s="250">
        <v>0.69340999999999997</v>
      </c>
      <c r="G54" s="251">
        <v>0.48477999999999999</v>
      </c>
      <c r="H54" s="252">
        <v>2.7865848</v>
      </c>
      <c r="I54" s="212">
        <f t="shared" si="16"/>
        <v>4.8138158999999998</v>
      </c>
      <c r="J54" s="250">
        <v>2.0440159000000002</v>
      </c>
      <c r="K54" s="251">
        <v>2.3754599999999999</v>
      </c>
      <c r="L54" s="251">
        <v>0.39433999999999997</v>
      </c>
      <c r="M54" s="253">
        <v>0.81626999999999994</v>
      </c>
      <c r="N54" s="212">
        <f t="shared" si="1"/>
        <v>1.3353747999999999</v>
      </c>
      <c r="O54" s="254">
        <v>1.3353747999999999</v>
      </c>
      <c r="P54" s="252">
        <v>0</v>
      </c>
      <c r="Q54" s="249">
        <v>0.33541000000000004</v>
      </c>
      <c r="AA54" s="116"/>
      <c r="AB54" s="116"/>
      <c r="AC54" s="116"/>
      <c r="AD54" s="116"/>
      <c r="AE54" s="116"/>
      <c r="AF54" s="116"/>
      <c r="AG54" s="116"/>
      <c r="AH54" s="116"/>
      <c r="AI54" s="116"/>
    </row>
    <row r="55" spans="1:35">
      <c r="B55" s="268" t="s">
        <v>326</v>
      </c>
      <c r="C55" s="269" t="s">
        <v>327</v>
      </c>
      <c r="D55" s="214">
        <f t="shared" si="22"/>
        <v>4.9721200000000003</v>
      </c>
      <c r="E55" s="212">
        <f t="shared" si="24"/>
        <v>1.7085600000000001</v>
      </c>
      <c r="F55" s="250">
        <v>0.31028</v>
      </c>
      <c r="G55" s="251">
        <v>6.9400000000000003E-2</v>
      </c>
      <c r="H55" s="252">
        <v>1.3288800000000001</v>
      </c>
      <c r="I55" s="212">
        <f t="shared" si="16"/>
        <v>2.0397799999999999</v>
      </c>
      <c r="J55" s="250">
        <v>0.90573999999999999</v>
      </c>
      <c r="K55" s="251">
        <v>1.0053400000000001</v>
      </c>
      <c r="L55" s="251">
        <v>0.12869999999999998</v>
      </c>
      <c r="M55" s="253">
        <v>0.37228</v>
      </c>
      <c r="N55" s="212">
        <f t="shared" si="1"/>
        <v>0.69635999999999998</v>
      </c>
      <c r="O55" s="254">
        <v>0.69635999999999998</v>
      </c>
      <c r="P55" s="252">
        <v>0</v>
      </c>
      <c r="Q55" s="249">
        <v>0.15514</v>
      </c>
      <c r="AA55" s="116"/>
      <c r="AB55" s="116"/>
      <c r="AC55" s="116"/>
      <c r="AD55" s="116"/>
      <c r="AE55" s="116"/>
      <c r="AF55" s="116"/>
      <c r="AG55" s="116"/>
      <c r="AH55" s="116"/>
      <c r="AI55" s="116"/>
    </row>
    <row r="56" spans="1:35">
      <c r="B56" s="268" t="s">
        <v>328</v>
      </c>
      <c r="C56" s="259" t="s">
        <v>329</v>
      </c>
      <c r="D56" s="214">
        <f>O56+E56+I56+M56+P56+Q56</f>
        <v>0.2</v>
      </c>
      <c r="E56" s="212">
        <f>SUM(F56:H56)</f>
        <v>0.2</v>
      </c>
      <c r="F56" s="250">
        <v>0</v>
      </c>
      <c r="G56" s="251">
        <v>0</v>
      </c>
      <c r="H56" s="252">
        <v>0.2</v>
      </c>
      <c r="I56" s="212">
        <f>SUM(J56:L56)</f>
        <v>0</v>
      </c>
      <c r="J56" s="250">
        <v>0</v>
      </c>
      <c r="K56" s="251">
        <v>0</v>
      </c>
      <c r="L56" s="251">
        <v>0</v>
      </c>
      <c r="M56" s="253">
        <v>0</v>
      </c>
      <c r="N56" s="212">
        <f>+O56+P56</f>
        <v>0</v>
      </c>
      <c r="O56" s="254">
        <v>0</v>
      </c>
      <c r="P56" s="252">
        <v>0</v>
      </c>
      <c r="Q56" s="249">
        <v>0</v>
      </c>
      <c r="AA56" s="116"/>
      <c r="AB56" s="116"/>
      <c r="AC56" s="116"/>
      <c r="AD56" s="116"/>
      <c r="AE56" s="116"/>
      <c r="AF56" s="116"/>
      <c r="AG56" s="116"/>
      <c r="AH56" s="116"/>
      <c r="AI56" s="116"/>
    </row>
    <row r="57" spans="1:35" ht="15.75" thickBot="1">
      <c r="B57" s="268" t="s">
        <v>330</v>
      </c>
      <c r="C57" s="259" t="s">
        <v>331</v>
      </c>
      <c r="D57" s="214">
        <f>O57+E57+I57+M57+P57+Q57</f>
        <v>0.38571</v>
      </c>
      <c r="E57" s="212">
        <f>SUM(F57:H57)</f>
        <v>0</v>
      </c>
      <c r="F57" s="250">
        <v>0</v>
      </c>
      <c r="G57" s="251">
        <v>0</v>
      </c>
      <c r="H57" s="252">
        <v>0</v>
      </c>
      <c r="I57" s="212">
        <f>SUM(J57:L57)</f>
        <v>0</v>
      </c>
      <c r="J57" s="250">
        <v>0</v>
      </c>
      <c r="K57" s="251">
        <v>0</v>
      </c>
      <c r="L57" s="251">
        <v>0</v>
      </c>
      <c r="M57" s="253">
        <v>0</v>
      </c>
      <c r="N57" s="212">
        <f>+O57+P57</f>
        <v>0.38571</v>
      </c>
      <c r="O57" s="254">
        <v>0.38571</v>
      </c>
      <c r="P57" s="252">
        <v>0</v>
      </c>
      <c r="Q57" s="249">
        <v>0</v>
      </c>
      <c r="AA57" s="116"/>
      <c r="AB57" s="116"/>
      <c r="AC57" s="116"/>
      <c r="AD57" s="116"/>
      <c r="AE57" s="116"/>
      <c r="AF57" s="116"/>
      <c r="AG57" s="116"/>
      <c r="AH57" s="116"/>
      <c r="AI57" s="116"/>
    </row>
    <row r="58" spans="1:35">
      <c r="B58" s="151" t="s">
        <v>332</v>
      </c>
      <c r="C58" s="248" t="s">
        <v>333</v>
      </c>
      <c r="D58" s="153">
        <f t="shared" si="22"/>
        <v>152.6456</v>
      </c>
      <c r="E58" s="154">
        <f t="shared" si="24"/>
        <v>121.92793295916013</v>
      </c>
      <c r="F58" s="155">
        <f>SUM(F59:F64)</f>
        <v>117.819</v>
      </c>
      <c r="G58" s="156">
        <f>SUM(G59:G64)</f>
        <v>0</v>
      </c>
      <c r="H58" s="157">
        <f>SUM(H59:H64)</f>
        <v>4.1089329591601329</v>
      </c>
      <c r="I58" s="154">
        <f t="shared" ref="I58:I123" si="30">SUM(J58:L58)</f>
        <v>27.047140461190178</v>
      </c>
      <c r="J58" s="155">
        <f t="shared" ref="J58:Q58" si="31">SUM(J59:J64)</f>
        <v>2.5310992213467665</v>
      </c>
      <c r="K58" s="156">
        <f t="shared" si="31"/>
        <v>24.111707724289094</v>
      </c>
      <c r="L58" s="156">
        <f t="shared" si="31"/>
        <v>0.40433351555431785</v>
      </c>
      <c r="M58" s="153">
        <f t="shared" si="31"/>
        <v>3.6705265796496938</v>
      </c>
      <c r="N58" s="154">
        <f t="shared" si="1"/>
        <v>0</v>
      </c>
      <c r="O58" s="159">
        <f>SUM(O59:O64)</f>
        <v>0</v>
      </c>
      <c r="P58" s="157">
        <f t="shared" si="31"/>
        <v>0</v>
      </c>
      <c r="Q58" s="154">
        <f t="shared" si="31"/>
        <v>0</v>
      </c>
      <c r="AA58" s="116"/>
      <c r="AB58" s="116"/>
      <c r="AC58" s="116"/>
      <c r="AD58" s="116"/>
      <c r="AE58" s="116"/>
      <c r="AF58" s="116"/>
      <c r="AG58" s="116"/>
      <c r="AH58" s="116"/>
      <c r="AI58" s="116"/>
    </row>
    <row r="59" spans="1:35">
      <c r="B59" s="268" t="s">
        <v>334</v>
      </c>
      <c r="C59" s="269" t="s">
        <v>335</v>
      </c>
      <c r="D59" s="172">
        <f t="shared" si="22"/>
        <v>117.819</v>
      </c>
      <c r="E59" s="212">
        <f t="shared" si="24"/>
        <v>117.819</v>
      </c>
      <c r="F59" s="257">
        <v>117.819</v>
      </c>
      <c r="G59" s="255">
        <v>0</v>
      </c>
      <c r="H59" s="256">
        <v>0</v>
      </c>
      <c r="I59" s="212">
        <f t="shared" si="30"/>
        <v>0</v>
      </c>
      <c r="J59" s="257">
        <v>0</v>
      </c>
      <c r="K59" s="255">
        <v>0</v>
      </c>
      <c r="L59" s="255">
        <v>0</v>
      </c>
      <c r="M59" s="258">
        <v>0</v>
      </c>
      <c r="N59" s="212">
        <f t="shared" si="1"/>
        <v>0</v>
      </c>
      <c r="O59" s="254">
        <v>0</v>
      </c>
      <c r="P59" s="252">
        <v>0</v>
      </c>
      <c r="Q59" s="270">
        <v>0</v>
      </c>
      <c r="AA59" s="116"/>
      <c r="AB59" s="116"/>
      <c r="AC59" s="116"/>
      <c r="AD59" s="116"/>
      <c r="AE59" s="116"/>
      <c r="AF59" s="116"/>
      <c r="AG59" s="116"/>
      <c r="AH59" s="116"/>
      <c r="AI59" s="116"/>
    </row>
    <row r="60" spans="1:35">
      <c r="B60" s="268" t="s">
        <v>336</v>
      </c>
      <c r="C60" s="269" t="s">
        <v>337</v>
      </c>
      <c r="D60" s="172">
        <f t="shared" si="22"/>
        <v>25.132000000000001</v>
      </c>
      <c r="E60" s="212">
        <f t="shared" si="24"/>
        <v>0</v>
      </c>
      <c r="F60" s="257">
        <v>0</v>
      </c>
      <c r="G60" s="255">
        <v>0</v>
      </c>
      <c r="H60" s="256">
        <v>0</v>
      </c>
      <c r="I60" s="212">
        <f t="shared" si="30"/>
        <v>21.763000000000002</v>
      </c>
      <c r="J60" s="257">
        <v>0</v>
      </c>
      <c r="K60" s="255">
        <v>21.763000000000002</v>
      </c>
      <c r="L60" s="255">
        <v>0</v>
      </c>
      <c r="M60" s="258">
        <v>3.3690000000000002</v>
      </c>
      <c r="N60" s="212">
        <f t="shared" si="1"/>
        <v>0</v>
      </c>
      <c r="O60" s="254">
        <v>0</v>
      </c>
      <c r="P60" s="252">
        <v>0</v>
      </c>
      <c r="Q60" s="270">
        <v>0</v>
      </c>
      <c r="AA60" s="116"/>
      <c r="AB60" s="116"/>
      <c r="AC60" s="116"/>
      <c r="AD60" s="116"/>
      <c r="AE60" s="116"/>
      <c r="AF60" s="116"/>
      <c r="AG60" s="116"/>
      <c r="AH60" s="116"/>
      <c r="AI60" s="116"/>
    </row>
    <row r="61" spans="1:35">
      <c r="B61" s="268" t="s">
        <v>338</v>
      </c>
      <c r="C61" s="269" t="s">
        <v>339</v>
      </c>
      <c r="D61" s="172">
        <f t="shared" si="22"/>
        <v>0</v>
      </c>
      <c r="E61" s="212">
        <f t="shared" si="24"/>
        <v>0</v>
      </c>
      <c r="F61" s="257">
        <v>0</v>
      </c>
      <c r="G61" s="255">
        <v>0</v>
      </c>
      <c r="H61" s="256">
        <v>0</v>
      </c>
      <c r="I61" s="212">
        <f t="shared" si="30"/>
        <v>0</v>
      </c>
      <c r="J61" s="257">
        <v>0</v>
      </c>
      <c r="K61" s="255">
        <v>0</v>
      </c>
      <c r="L61" s="255">
        <v>0</v>
      </c>
      <c r="M61" s="258">
        <v>0</v>
      </c>
      <c r="N61" s="212">
        <f t="shared" si="1"/>
        <v>0</v>
      </c>
      <c r="O61" s="254">
        <v>0</v>
      </c>
      <c r="P61" s="252">
        <v>0</v>
      </c>
      <c r="Q61" s="270">
        <v>0</v>
      </c>
      <c r="AA61" s="116"/>
      <c r="AB61" s="116"/>
      <c r="AC61" s="116"/>
      <c r="AD61" s="116"/>
      <c r="AE61" s="116"/>
      <c r="AF61" s="116"/>
      <c r="AG61" s="116"/>
      <c r="AH61" s="116"/>
      <c r="AI61" s="116"/>
    </row>
    <row r="62" spans="1:35" s="116" customFormat="1">
      <c r="A62" s="119"/>
      <c r="B62" s="268" t="s">
        <v>340</v>
      </c>
      <c r="C62" s="269" t="s">
        <v>341</v>
      </c>
      <c r="D62" s="172">
        <f t="shared" si="22"/>
        <v>0</v>
      </c>
      <c r="E62" s="212">
        <f t="shared" si="24"/>
        <v>0</v>
      </c>
      <c r="F62" s="257">
        <v>0</v>
      </c>
      <c r="G62" s="255">
        <v>0</v>
      </c>
      <c r="H62" s="256">
        <v>0</v>
      </c>
      <c r="I62" s="212">
        <f t="shared" si="30"/>
        <v>0</v>
      </c>
      <c r="J62" s="257">
        <v>0</v>
      </c>
      <c r="K62" s="255">
        <v>0</v>
      </c>
      <c r="L62" s="255">
        <v>0</v>
      </c>
      <c r="M62" s="258">
        <v>0</v>
      </c>
      <c r="N62" s="212">
        <f t="shared" si="1"/>
        <v>0</v>
      </c>
      <c r="O62" s="254">
        <v>0</v>
      </c>
      <c r="P62" s="252">
        <v>0</v>
      </c>
      <c r="Q62" s="270">
        <v>0</v>
      </c>
    </row>
    <row r="63" spans="1:35" s="116" customFormat="1">
      <c r="A63" s="119"/>
      <c r="B63" s="271" t="s">
        <v>342</v>
      </c>
      <c r="C63" s="259" t="s">
        <v>343</v>
      </c>
      <c r="D63" s="272">
        <f t="shared" si="22"/>
        <v>0</v>
      </c>
      <c r="E63" s="273">
        <f>SUM(F63:H63)</f>
        <v>0</v>
      </c>
      <c r="F63" s="274">
        <v>0</v>
      </c>
      <c r="G63" s="275">
        <v>0</v>
      </c>
      <c r="H63" s="276">
        <v>0</v>
      </c>
      <c r="I63" s="277">
        <f>SUM(J63:L63)</f>
        <v>0</v>
      </c>
      <c r="J63" s="278">
        <v>0</v>
      </c>
      <c r="K63" s="275">
        <v>0</v>
      </c>
      <c r="L63" s="275">
        <v>0</v>
      </c>
      <c r="M63" s="279">
        <v>0</v>
      </c>
      <c r="N63" s="277">
        <v>0</v>
      </c>
      <c r="O63" s="280">
        <v>0</v>
      </c>
      <c r="P63" s="281">
        <v>0</v>
      </c>
      <c r="Q63" s="282">
        <v>0</v>
      </c>
    </row>
    <row r="64" spans="1:35" s="116" customFormat="1" ht="15.75" thickBot="1">
      <c r="A64" s="119"/>
      <c r="B64" s="271" t="s">
        <v>344</v>
      </c>
      <c r="C64" s="259" t="s">
        <v>345</v>
      </c>
      <c r="D64" s="283">
        <f t="shared" si="22"/>
        <v>9.6946000000000012</v>
      </c>
      <c r="E64" s="284">
        <f>SUM(F64:H64)</f>
        <v>4.1089329591601329</v>
      </c>
      <c r="F64" s="278">
        <v>0</v>
      </c>
      <c r="G64" s="275">
        <v>0</v>
      </c>
      <c r="H64" s="276">
        <v>4.1089329591601329</v>
      </c>
      <c r="I64" s="285">
        <f>SUM(J64:L64)</f>
        <v>5.2841404611901757</v>
      </c>
      <c r="J64" s="278">
        <v>2.5310992213467665</v>
      </c>
      <c r="K64" s="275">
        <v>2.348707724289091</v>
      </c>
      <c r="L64" s="275">
        <v>0.40433351555431785</v>
      </c>
      <c r="M64" s="279">
        <v>0.30152657964969337</v>
      </c>
      <c r="N64" s="285">
        <f>O64+P64</f>
        <v>0</v>
      </c>
      <c r="O64" s="280">
        <v>0</v>
      </c>
      <c r="P64" s="281">
        <v>0</v>
      </c>
      <c r="Q64" s="282">
        <v>0</v>
      </c>
    </row>
    <row r="65" spans="2:35">
      <c r="B65" s="151" t="s">
        <v>346</v>
      </c>
      <c r="C65" s="248" t="s">
        <v>347</v>
      </c>
      <c r="D65" s="153">
        <f t="shared" si="22"/>
        <v>0</v>
      </c>
      <c r="E65" s="154">
        <f t="shared" si="24"/>
        <v>0</v>
      </c>
      <c r="F65" s="155">
        <f>F66+F67</f>
        <v>0</v>
      </c>
      <c r="G65" s="156">
        <f>G66+G67</f>
        <v>0</v>
      </c>
      <c r="H65" s="157">
        <f>H66+H67</f>
        <v>0</v>
      </c>
      <c r="I65" s="154">
        <f t="shared" si="30"/>
        <v>0</v>
      </c>
      <c r="J65" s="155">
        <f t="shared" ref="J65:Q65" si="32">J66+J67</f>
        <v>0</v>
      </c>
      <c r="K65" s="156">
        <f t="shared" si="32"/>
        <v>0</v>
      </c>
      <c r="L65" s="156">
        <f t="shared" si="32"/>
        <v>0</v>
      </c>
      <c r="M65" s="153">
        <f t="shared" si="32"/>
        <v>0</v>
      </c>
      <c r="N65" s="154">
        <f t="shared" si="1"/>
        <v>0</v>
      </c>
      <c r="O65" s="159">
        <f>O66+O67</f>
        <v>0</v>
      </c>
      <c r="P65" s="157">
        <f t="shared" si="32"/>
        <v>0</v>
      </c>
      <c r="Q65" s="154">
        <f t="shared" si="32"/>
        <v>0</v>
      </c>
      <c r="AA65" s="116"/>
      <c r="AB65" s="116"/>
      <c r="AC65" s="116"/>
      <c r="AD65" s="116"/>
      <c r="AE65" s="116"/>
      <c r="AF65" s="116"/>
      <c r="AG65" s="116"/>
      <c r="AH65" s="116"/>
      <c r="AI65" s="116"/>
    </row>
    <row r="66" spans="2:35">
      <c r="B66" s="268" t="s">
        <v>348</v>
      </c>
      <c r="C66" s="269" t="s">
        <v>349</v>
      </c>
      <c r="D66" s="172">
        <f t="shared" si="22"/>
        <v>0</v>
      </c>
      <c r="E66" s="173">
        <f t="shared" si="24"/>
        <v>0</v>
      </c>
      <c r="F66" s="286">
        <v>0</v>
      </c>
      <c r="G66" s="287">
        <v>0</v>
      </c>
      <c r="H66" s="288">
        <v>0</v>
      </c>
      <c r="I66" s="173">
        <f t="shared" si="30"/>
        <v>0</v>
      </c>
      <c r="J66" s="286">
        <v>0</v>
      </c>
      <c r="K66" s="287">
        <v>0</v>
      </c>
      <c r="L66" s="287">
        <v>0</v>
      </c>
      <c r="M66" s="289">
        <v>0</v>
      </c>
      <c r="N66" s="173">
        <f t="shared" si="1"/>
        <v>0</v>
      </c>
      <c r="O66" s="290">
        <v>0</v>
      </c>
      <c r="P66" s="288">
        <v>0</v>
      </c>
      <c r="Q66" s="291">
        <v>0</v>
      </c>
      <c r="AA66" s="116"/>
      <c r="AB66" s="116"/>
      <c r="AC66" s="116"/>
      <c r="AD66" s="116"/>
      <c r="AE66" s="116"/>
      <c r="AF66" s="116"/>
      <c r="AG66" s="116"/>
      <c r="AH66" s="116"/>
      <c r="AI66" s="116"/>
    </row>
    <row r="67" spans="2:35" ht="15.75" thickBot="1">
      <c r="B67" s="271" t="s">
        <v>350</v>
      </c>
      <c r="C67" s="259" t="s">
        <v>351</v>
      </c>
      <c r="D67" s="181">
        <f t="shared" si="22"/>
        <v>0</v>
      </c>
      <c r="E67" s="182">
        <f t="shared" si="24"/>
        <v>0</v>
      </c>
      <c r="F67" s="292">
        <v>0</v>
      </c>
      <c r="G67" s="293">
        <v>0</v>
      </c>
      <c r="H67" s="294">
        <v>0</v>
      </c>
      <c r="I67" s="182">
        <f t="shared" si="30"/>
        <v>0</v>
      </c>
      <c r="J67" s="292">
        <v>0</v>
      </c>
      <c r="K67" s="293">
        <v>0</v>
      </c>
      <c r="L67" s="293">
        <v>0</v>
      </c>
      <c r="M67" s="295">
        <v>0</v>
      </c>
      <c r="N67" s="173">
        <f t="shared" si="1"/>
        <v>0</v>
      </c>
      <c r="O67" s="296">
        <v>0</v>
      </c>
      <c r="P67" s="294">
        <v>0</v>
      </c>
      <c r="Q67" s="297">
        <v>0</v>
      </c>
      <c r="AA67" s="116"/>
      <c r="AB67" s="116"/>
      <c r="AC67" s="116"/>
      <c r="AD67" s="116"/>
      <c r="AE67" s="116"/>
      <c r="AF67" s="116"/>
      <c r="AG67" s="116"/>
      <c r="AH67" s="116"/>
      <c r="AI67" s="116"/>
    </row>
    <row r="68" spans="2:35">
      <c r="B68" s="151" t="s">
        <v>352</v>
      </c>
      <c r="C68" s="248" t="s">
        <v>353</v>
      </c>
      <c r="D68" s="153">
        <f t="shared" si="22"/>
        <v>44.647379999999998</v>
      </c>
      <c r="E68" s="154">
        <f t="shared" si="24"/>
        <v>2.5000000000000001E-4</v>
      </c>
      <c r="F68" s="155">
        <f>SUM(F69:F82)</f>
        <v>0</v>
      </c>
      <c r="G68" s="156">
        <f>SUM(G69:G82)</f>
        <v>2.5000000000000001E-4</v>
      </c>
      <c r="H68" s="157">
        <f>SUM(H69:H82)</f>
        <v>0</v>
      </c>
      <c r="I68" s="154">
        <f t="shared" si="30"/>
        <v>42.384020000000007</v>
      </c>
      <c r="J68" s="155">
        <f t="shared" ref="J68:Q68" si="33">SUM(J69:J82)</f>
        <v>13.861270000000001</v>
      </c>
      <c r="K68" s="156">
        <f t="shared" si="33"/>
        <v>0.55074999999999996</v>
      </c>
      <c r="L68" s="156">
        <f t="shared" si="33"/>
        <v>27.972000000000001</v>
      </c>
      <c r="M68" s="153">
        <f t="shared" si="33"/>
        <v>1.3032000000000001</v>
      </c>
      <c r="N68" s="154">
        <f t="shared" si="1"/>
        <v>0.37172000000000005</v>
      </c>
      <c r="O68" s="159">
        <f>SUM(O69:O82)</f>
        <v>0.37172000000000005</v>
      </c>
      <c r="P68" s="157">
        <f t="shared" si="33"/>
        <v>0</v>
      </c>
      <c r="Q68" s="154">
        <f t="shared" si="33"/>
        <v>0.58818999999999999</v>
      </c>
      <c r="AA68" s="116"/>
      <c r="AB68" s="116"/>
      <c r="AC68" s="116"/>
      <c r="AD68" s="116"/>
      <c r="AE68" s="116"/>
      <c r="AF68" s="116"/>
      <c r="AG68" s="116"/>
      <c r="AH68" s="116"/>
      <c r="AI68" s="116"/>
    </row>
    <row r="69" spans="2:35">
      <c r="B69" s="268" t="s">
        <v>354</v>
      </c>
      <c r="C69" s="269" t="s">
        <v>355</v>
      </c>
      <c r="D69" s="172">
        <f t="shared" si="22"/>
        <v>0</v>
      </c>
      <c r="E69" s="173">
        <f t="shared" si="24"/>
        <v>0</v>
      </c>
      <c r="F69" s="286">
        <v>0</v>
      </c>
      <c r="G69" s="287">
        <v>0</v>
      </c>
      <c r="H69" s="288">
        <v>0</v>
      </c>
      <c r="I69" s="173">
        <f t="shared" si="30"/>
        <v>0</v>
      </c>
      <c r="J69" s="286">
        <v>0</v>
      </c>
      <c r="K69" s="287">
        <v>0</v>
      </c>
      <c r="L69" s="287">
        <v>0</v>
      </c>
      <c r="M69" s="289">
        <v>0</v>
      </c>
      <c r="N69" s="173">
        <f t="shared" si="1"/>
        <v>0</v>
      </c>
      <c r="O69" s="298">
        <v>0</v>
      </c>
      <c r="P69" s="299">
        <v>0</v>
      </c>
      <c r="Q69" s="291">
        <v>0</v>
      </c>
      <c r="AA69" s="116"/>
      <c r="AB69" s="116"/>
      <c r="AC69" s="116"/>
      <c r="AD69" s="116"/>
      <c r="AE69" s="116"/>
      <c r="AF69" s="116"/>
      <c r="AG69" s="116"/>
      <c r="AH69" s="116"/>
      <c r="AI69" s="116"/>
    </row>
    <row r="70" spans="2:35">
      <c r="B70" s="268" t="s">
        <v>356</v>
      </c>
      <c r="C70" s="269" t="s">
        <v>357</v>
      </c>
      <c r="D70" s="172">
        <f t="shared" si="22"/>
        <v>0</v>
      </c>
      <c r="E70" s="173">
        <f t="shared" si="24"/>
        <v>0</v>
      </c>
      <c r="F70" s="286">
        <v>0</v>
      </c>
      <c r="G70" s="287">
        <v>0</v>
      </c>
      <c r="H70" s="288">
        <v>0</v>
      </c>
      <c r="I70" s="173">
        <f t="shared" si="30"/>
        <v>0</v>
      </c>
      <c r="J70" s="286">
        <v>0</v>
      </c>
      <c r="K70" s="287">
        <v>0</v>
      </c>
      <c r="L70" s="287">
        <v>0</v>
      </c>
      <c r="M70" s="289">
        <v>0</v>
      </c>
      <c r="N70" s="173">
        <f t="shared" si="1"/>
        <v>0</v>
      </c>
      <c r="O70" s="298">
        <v>0</v>
      </c>
      <c r="P70" s="299">
        <v>0</v>
      </c>
      <c r="Q70" s="291">
        <v>0</v>
      </c>
      <c r="AA70" s="116"/>
      <c r="AB70" s="116"/>
      <c r="AC70" s="116"/>
      <c r="AD70" s="116"/>
      <c r="AE70" s="116"/>
      <c r="AF70" s="116"/>
      <c r="AG70" s="116"/>
      <c r="AH70" s="116"/>
      <c r="AI70" s="116"/>
    </row>
    <row r="71" spans="2:35">
      <c r="B71" s="268" t="s">
        <v>358</v>
      </c>
      <c r="C71" s="269" t="s">
        <v>359</v>
      </c>
      <c r="D71" s="172">
        <f t="shared" si="22"/>
        <v>0</v>
      </c>
      <c r="E71" s="173">
        <f t="shared" si="24"/>
        <v>0</v>
      </c>
      <c r="F71" s="286">
        <v>0</v>
      </c>
      <c r="G71" s="287">
        <v>0</v>
      </c>
      <c r="H71" s="288">
        <v>0</v>
      </c>
      <c r="I71" s="173">
        <f t="shared" si="30"/>
        <v>0</v>
      </c>
      <c r="J71" s="286">
        <v>0</v>
      </c>
      <c r="K71" s="287">
        <v>0</v>
      </c>
      <c r="L71" s="287">
        <v>0</v>
      </c>
      <c r="M71" s="289">
        <v>0</v>
      </c>
      <c r="N71" s="173">
        <f t="shared" si="1"/>
        <v>0</v>
      </c>
      <c r="O71" s="298">
        <v>0</v>
      </c>
      <c r="P71" s="299">
        <v>0</v>
      </c>
      <c r="Q71" s="291">
        <v>0</v>
      </c>
      <c r="AA71" s="116"/>
      <c r="AB71" s="116"/>
      <c r="AC71" s="116"/>
      <c r="AD71" s="116"/>
      <c r="AE71" s="116"/>
      <c r="AF71" s="116"/>
      <c r="AG71" s="116"/>
      <c r="AH71" s="116"/>
      <c r="AI71" s="116"/>
    </row>
    <row r="72" spans="2:35">
      <c r="B72" s="268" t="s">
        <v>360</v>
      </c>
      <c r="C72" s="269" t="s">
        <v>361</v>
      </c>
      <c r="D72" s="172">
        <f t="shared" si="22"/>
        <v>0.37214000000000003</v>
      </c>
      <c r="E72" s="173">
        <f t="shared" si="24"/>
        <v>2.5000000000000001E-4</v>
      </c>
      <c r="F72" s="286">
        <v>0</v>
      </c>
      <c r="G72" s="287">
        <v>2.5000000000000001E-4</v>
      </c>
      <c r="H72" s="288">
        <v>0</v>
      </c>
      <c r="I72" s="173">
        <f t="shared" si="30"/>
        <v>0</v>
      </c>
      <c r="J72" s="286">
        <v>0</v>
      </c>
      <c r="K72" s="287">
        <v>0</v>
      </c>
      <c r="L72" s="287">
        <v>0</v>
      </c>
      <c r="M72" s="289">
        <v>0</v>
      </c>
      <c r="N72" s="173">
        <f t="shared" si="1"/>
        <v>0.37172000000000005</v>
      </c>
      <c r="O72" s="298">
        <v>0.37172000000000005</v>
      </c>
      <c r="P72" s="299">
        <v>0</v>
      </c>
      <c r="Q72" s="291">
        <v>1.7000000000000001E-4</v>
      </c>
      <c r="AA72" s="116"/>
      <c r="AB72" s="116"/>
      <c r="AC72" s="116"/>
      <c r="AD72" s="116"/>
      <c r="AE72" s="116"/>
      <c r="AF72" s="116"/>
      <c r="AG72" s="116"/>
      <c r="AH72" s="116"/>
      <c r="AI72" s="116"/>
    </row>
    <row r="73" spans="2:35">
      <c r="B73" s="268" t="s">
        <v>362</v>
      </c>
      <c r="C73" s="269" t="s">
        <v>363</v>
      </c>
      <c r="D73" s="172">
        <f t="shared" si="22"/>
        <v>0</v>
      </c>
      <c r="E73" s="173">
        <f t="shared" si="24"/>
        <v>0</v>
      </c>
      <c r="F73" s="286">
        <v>0</v>
      </c>
      <c r="G73" s="287">
        <v>0</v>
      </c>
      <c r="H73" s="288">
        <v>0</v>
      </c>
      <c r="I73" s="173">
        <f t="shared" si="30"/>
        <v>0</v>
      </c>
      <c r="J73" s="286">
        <v>0</v>
      </c>
      <c r="K73" s="287">
        <v>0</v>
      </c>
      <c r="L73" s="287">
        <v>0</v>
      </c>
      <c r="M73" s="289">
        <v>0</v>
      </c>
      <c r="N73" s="173">
        <f t="shared" si="1"/>
        <v>0</v>
      </c>
      <c r="O73" s="298">
        <v>0</v>
      </c>
      <c r="P73" s="299">
        <v>0</v>
      </c>
      <c r="Q73" s="291">
        <v>0</v>
      </c>
      <c r="AA73" s="116"/>
      <c r="AB73" s="116"/>
      <c r="AC73" s="116"/>
      <c r="AD73" s="116"/>
      <c r="AE73" s="116"/>
      <c r="AF73" s="116"/>
      <c r="AG73" s="116"/>
      <c r="AH73" s="116"/>
      <c r="AI73" s="116"/>
    </row>
    <row r="74" spans="2:35">
      <c r="B74" s="268" t="s">
        <v>364</v>
      </c>
      <c r="C74" s="269" t="s">
        <v>365</v>
      </c>
      <c r="D74" s="172">
        <f t="shared" si="22"/>
        <v>0</v>
      </c>
      <c r="E74" s="173">
        <f t="shared" si="24"/>
        <v>0</v>
      </c>
      <c r="F74" s="286">
        <v>0</v>
      </c>
      <c r="G74" s="287">
        <v>0</v>
      </c>
      <c r="H74" s="288">
        <v>0</v>
      </c>
      <c r="I74" s="173">
        <f t="shared" si="30"/>
        <v>0</v>
      </c>
      <c r="J74" s="286">
        <v>0</v>
      </c>
      <c r="K74" s="287">
        <v>0</v>
      </c>
      <c r="L74" s="287">
        <v>0</v>
      </c>
      <c r="M74" s="289">
        <v>0</v>
      </c>
      <c r="N74" s="173">
        <f t="shared" si="1"/>
        <v>0</v>
      </c>
      <c r="O74" s="298">
        <v>0</v>
      </c>
      <c r="P74" s="299">
        <v>0</v>
      </c>
      <c r="Q74" s="291">
        <v>0</v>
      </c>
      <c r="AA74" s="116"/>
      <c r="AB74" s="116"/>
      <c r="AC74" s="116"/>
      <c r="AD74" s="116"/>
      <c r="AE74" s="116"/>
      <c r="AF74" s="116"/>
      <c r="AG74" s="116"/>
      <c r="AH74" s="116"/>
      <c r="AI74" s="116"/>
    </row>
    <row r="75" spans="2:35">
      <c r="B75" s="268" t="s">
        <v>366</v>
      </c>
      <c r="C75" s="269" t="s">
        <v>367</v>
      </c>
      <c r="D75" s="172">
        <f t="shared" si="22"/>
        <v>0</v>
      </c>
      <c r="E75" s="173">
        <f t="shared" si="24"/>
        <v>0</v>
      </c>
      <c r="F75" s="286">
        <v>0</v>
      </c>
      <c r="G75" s="287">
        <v>0</v>
      </c>
      <c r="H75" s="288">
        <v>0</v>
      </c>
      <c r="I75" s="173">
        <f t="shared" si="30"/>
        <v>0</v>
      </c>
      <c r="J75" s="286">
        <v>0</v>
      </c>
      <c r="K75" s="287">
        <v>0</v>
      </c>
      <c r="L75" s="287">
        <v>0</v>
      </c>
      <c r="M75" s="289">
        <v>0</v>
      </c>
      <c r="N75" s="173">
        <f t="shared" si="1"/>
        <v>0</v>
      </c>
      <c r="O75" s="298">
        <v>0</v>
      </c>
      <c r="P75" s="299">
        <v>0</v>
      </c>
      <c r="Q75" s="291">
        <v>0</v>
      </c>
      <c r="AA75" s="116"/>
      <c r="AB75" s="116"/>
      <c r="AC75" s="116"/>
      <c r="AD75" s="116"/>
      <c r="AE75" s="116"/>
      <c r="AF75" s="116"/>
      <c r="AG75" s="116"/>
      <c r="AH75" s="116"/>
      <c r="AI75" s="116"/>
    </row>
    <row r="76" spans="2:35">
      <c r="B76" s="268" t="s">
        <v>368</v>
      </c>
      <c r="C76" s="269" t="s">
        <v>369</v>
      </c>
      <c r="D76" s="172">
        <f t="shared" si="22"/>
        <v>0</v>
      </c>
      <c r="E76" s="173">
        <f t="shared" si="24"/>
        <v>0</v>
      </c>
      <c r="F76" s="286">
        <v>0</v>
      </c>
      <c r="G76" s="287">
        <v>0</v>
      </c>
      <c r="H76" s="288">
        <v>0</v>
      </c>
      <c r="I76" s="173">
        <f t="shared" si="30"/>
        <v>0</v>
      </c>
      <c r="J76" s="286">
        <v>0</v>
      </c>
      <c r="K76" s="287">
        <v>0</v>
      </c>
      <c r="L76" s="287">
        <v>0</v>
      </c>
      <c r="M76" s="289">
        <v>0</v>
      </c>
      <c r="N76" s="173">
        <f t="shared" si="1"/>
        <v>0</v>
      </c>
      <c r="O76" s="298">
        <v>0</v>
      </c>
      <c r="P76" s="299">
        <v>0</v>
      </c>
      <c r="Q76" s="291">
        <v>0</v>
      </c>
      <c r="AA76" s="116"/>
      <c r="AB76" s="116"/>
      <c r="AC76" s="116"/>
      <c r="AD76" s="116"/>
      <c r="AE76" s="116"/>
      <c r="AF76" s="116"/>
      <c r="AG76" s="116"/>
      <c r="AH76" s="116"/>
      <c r="AI76" s="116"/>
    </row>
    <row r="77" spans="2:35">
      <c r="B77" s="268" t="s">
        <v>370</v>
      </c>
      <c r="C77" s="269" t="s">
        <v>371</v>
      </c>
      <c r="D77" s="172">
        <f t="shared" si="22"/>
        <v>0.55074999999999996</v>
      </c>
      <c r="E77" s="173">
        <f t="shared" si="24"/>
        <v>0</v>
      </c>
      <c r="F77" s="286">
        <v>0</v>
      </c>
      <c r="G77" s="287">
        <v>0</v>
      </c>
      <c r="H77" s="288">
        <v>0</v>
      </c>
      <c r="I77" s="173">
        <f t="shared" si="30"/>
        <v>0.55074999999999996</v>
      </c>
      <c r="J77" s="286">
        <v>0</v>
      </c>
      <c r="K77" s="287">
        <v>0.55074999999999996</v>
      </c>
      <c r="L77" s="287">
        <v>0</v>
      </c>
      <c r="M77" s="289">
        <v>0</v>
      </c>
      <c r="N77" s="173">
        <f t="shared" si="1"/>
        <v>0</v>
      </c>
      <c r="O77" s="298">
        <v>0</v>
      </c>
      <c r="P77" s="299">
        <v>0</v>
      </c>
      <c r="Q77" s="291">
        <v>0</v>
      </c>
      <c r="AA77" s="116"/>
      <c r="AB77" s="116"/>
      <c r="AC77" s="116"/>
      <c r="AD77" s="116"/>
      <c r="AE77" s="116"/>
      <c r="AF77" s="116"/>
      <c r="AG77" s="116"/>
      <c r="AH77" s="116"/>
      <c r="AI77" s="116"/>
    </row>
    <row r="78" spans="2:35">
      <c r="B78" s="268" t="s">
        <v>372</v>
      </c>
      <c r="C78" s="269" t="s">
        <v>373</v>
      </c>
      <c r="D78" s="172">
        <f t="shared" si="22"/>
        <v>0</v>
      </c>
      <c r="E78" s="173">
        <f t="shared" si="24"/>
        <v>0</v>
      </c>
      <c r="F78" s="286">
        <v>0</v>
      </c>
      <c r="G78" s="287">
        <v>0</v>
      </c>
      <c r="H78" s="288">
        <v>0</v>
      </c>
      <c r="I78" s="173">
        <f t="shared" si="30"/>
        <v>0</v>
      </c>
      <c r="J78" s="286">
        <v>0</v>
      </c>
      <c r="K78" s="287">
        <v>0</v>
      </c>
      <c r="L78" s="287">
        <v>0</v>
      </c>
      <c r="M78" s="289">
        <v>0</v>
      </c>
      <c r="N78" s="173">
        <f t="shared" ref="N78:N142" si="34">+O78+P78</f>
        <v>0</v>
      </c>
      <c r="O78" s="298">
        <v>0</v>
      </c>
      <c r="P78" s="299">
        <v>0</v>
      </c>
      <c r="Q78" s="291">
        <v>0</v>
      </c>
      <c r="AA78" s="116"/>
      <c r="AB78" s="116"/>
      <c r="AC78" s="116"/>
      <c r="AD78" s="116"/>
      <c r="AE78" s="116"/>
      <c r="AF78" s="116"/>
      <c r="AG78" s="116"/>
      <c r="AH78" s="116"/>
      <c r="AI78" s="116"/>
    </row>
    <row r="79" spans="2:35">
      <c r="B79" s="268" t="s">
        <v>374</v>
      </c>
      <c r="C79" s="269" t="s">
        <v>375</v>
      </c>
      <c r="D79" s="172">
        <f t="shared" si="22"/>
        <v>43.676469999999995</v>
      </c>
      <c r="E79" s="173">
        <f t="shared" si="24"/>
        <v>0</v>
      </c>
      <c r="F79" s="286">
        <v>0</v>
      </c>
      <c r="G79" s="287">
        <v>0</v>
      </c>
      <c r="H79" s="288">
        <v>0</v>
      </c>
      <c r="I79" s="173">
        <f t="shared" si="30"/>
        <v>41.833269999999999</v>
      </c>
      <c r="J79" s="286">
        <v>13.861270000000001</v>
      </c>
      <c r="K79" s="287">
        <v>0</v>
      </c>
      <c r="L79" s="287">
        <v>27.972000000000001</v>
      </c>
      <c r="M79" s="289">
        <v>1.3032000000000001</v>
      </c>
      <c r="N79" s="173">
        <f t="shared" si="34"/>
        <v>0</v>
      </c>
      <c r="O79" s="298">
        <v>0</v>
      </c>
      <c r="P79" s="299">
        <v>0</v>
      </c>
      <c r="Q79" s="291">
        <v>0.54</v>
      </c>
      <c r="AA79" s="116"/>
      <c r="AB79" s="116"/>
      <c r="AC79" s="116"/>
      <c r="AD79" s="116"/>
      <c r="AE79" s="116"/>
      <c r="AF79" s="116"/>
      <c r="AG79" s="116"/>
      <c r="AH79" s="116"/>
      <c r="AI79" s="116"/>
    </row>
    <row r="80" spans="2:35">
      <c r="B80" s="268" t="s">
        <v>376</v>
      </c>
      <c r="C80" s="269" t="s">
        <v>377</v>
      </c>
      <c r="D80" s="172">
        <f t="shared" si="22"/>
        <v>0</v>
      </c>
      <c r="E80" s="173">
        <f t="shared" si="24"/>
        <v>0</v>
      </c>
      <c r="F80" s="286">
        <v>0</v>
      </c>
      <c r="G80" s="287">
        <v>0</v>
      </c>
      <c r="H80" s="288">
        <v>0</v>
      </c>
      <c r="I80" s="173">
        <f t="shared" si="30"/>
        <v>0</v>
      </c>
      <c r="J80" s="286">
        <v>0</v>
      </c>
      <c r="K80" s="287">
        <v>0</v>
      </c>
      <c r="L80" s="287">
        <v>0</v>
      </c>
      <c r="M80" s="289">
        <v>0</v>
      </c>
      <c r="N80" s="173">
        <f t="shared" si="34"/>
        <v>0</v>
      </c>
      <c r="O80" s="298">
        <v>0</v>
      </c>
      <c r="P80" s="299">
        <v>0</v>
      </c>
      <c r="Q80" s="291">
        <v>0</v>
      </c>
      <c r="AA80" s="116"/>
      <c r="AB80" s="116"/>
      <c r="AC80" s="116"/>
      <c r="AD80" s="116"/>
      <c r="AE80" s="116"/>
      <c r="AF80" s="116"/>
      <c r="AG80" s="116"/>
      <c r="AH80" s="116"/>
      <c r="AI80" s="116"/>
    </row>
    <row r="81" spans="1:35">
      <c r="B81" s="268" t="s">
        <v>378</v>
      </c>
      <c r="C81" s="269" t="s">
        <v>379</v>
      </c>
      <c r="D81" s="172">
        <f t="shared" si="22"/>
        <v>0</v>
      </c>
      <c r="E81" s="173">
        <f t="shared" si="24"/>
        <v>0</v>
      </c>
      <c r="F81" s="286">
        <v>0</v>
      </c>
      <c r="G81" s="287">
        <v>0</v>
      </c>
      <c r="H81" s="288">
        <v>0</v>
      </c>
      <c r="I81" s="173">
        <f t="shared" si="30"/>
        <v>0</v>
      </c>
      <c r="J81" s="286">
        <v>0</v>
      </c>
      <c r="K81" s="287">
        <v>0</v>
      </c>
      <c r="L81" s="287">
        <v>0</v>
      </c>
      <c r="M81" s="289">
        <v>0</v>
      </c>
      <c r="N81" s="173">
        <f t="shared" si="34"/>
        <v>0</v>
      </c>
      <c r="O81" s="298">
        <v>0</v>
      </c>
      <c r="P81" s="299">
        <v>0</v>
      </c>
      <c r="Q81" s="291">
        <v>0</v>
      </c>
      <c r="AA81" s="116"/>
      <c r="AB81" s="116"/>
      <c r="AC81" s="116"/>
      <c r="AD81" s="116"/>
      <c r="AE81" s="116"/>
      <c r="AF81" s="116"/>
      <c r="AG81" s="116"/>
      <c r="AH81" s="116"/>
      <c r="AI81" s="116"/>
    </row>
    <row r="82" spans="1:35" ht="15.75" thickBot="1">
      <c r="B82" s="300" t="s">
        <v>380</v>
      </c>
      <c r="C82" s="301" t="s">
        <v>381</v>
      </c>
      <c r="D82" s="302">
        <f t="shared" si="22"/>
        <v>4.802E-2</v>
      </c>
      <c r="E82" s="303">
        <f t="shared" si="24"/>
        <v>0</v>
      </c>
      <c r="F82" s="304">
        <v>0</v>
      </c>
      <c r="G82" s="305">
        <v>0</v>
      </c>
      <c r="H82" s="306">
        <v>0</v>
      </c>
      <c r="I82" s="303">
        <f t="shared" si="30"/>
        <v>0</v>
      </c>
      <c r="J82" s="304">
        <v>0</v>
      </c>
      <c r="K82" s="305">
        <v>0</v>
      </c>
      <c r="L82" s="305">
        <v>0</v>
      </c>
      <c r="M82" s="307">
        <v>0</v>
      </c>
      <c r="N82" s="173">
        <f t="shared" si="34"/>
        <v>0</v>
      </c>
      <c r="O82" s="308">
        <v>0</v>
      </c>
      <c r="P82" s="309">
        <v>0</v>
      </c>
      <c r="Q82" s="310">
        <v>4.802E-2</v>
      </c>
      <c r="AA82" s="116"/>
      <c r="AB82" s="116"/>
      <c r="AC82" s="116"/>
      <c r="AD82" s="116"/>
      <c r="AE82" s="116"/>
      <c r="AF82" s="116"/>
      <c r="AG82" s="116"/>
      <c r="AH82" s="116"/>
      <c r="AI82" s="116"/>
    </row>
    <row r="83" spans="1:35" ht="15.75" thickBot="1">
      <c r="B83" s="311" t="s">
        <v>382</v>
      </c>
      <c r="C83" s="312" t="s">
        <v>383</v>
      </c>
      <c r="D83" s="313">
        <f t="shared" si="22"/>
        <v>0</v>
      </c>
      <c r="E83" s="314">
        <f t="shared" si="24"/>
        <v>0</v>
      </c>
      <c r="F83" s="315">
        <v>0</v>
      </c>
      <c r="G83" s="316">
        <v>0</v>
      </c>
      <c r="H83" s="317">
        <v>0</v>
      </c>
      <c r="I83" s="314">
        <f t="shared" si="30"/>
        <v>0</v>
      </c>
      <c r="J83" s="315">
        <v>0</v>
      </c>
      <c r="K83" s="316">
        <v>0</v>
      </c>
      <c r="L83" s="316">
        <v>0</v>
      </c>
      <c r="M83" s="318">
        <v>0</v>
      </c>
      <c r="N83" s="314">
        <f t="shared" si="34"/>
        <v>0</v>
      </c>
      <c r="O83" s="319">
        <v>0</v>
      </c>
      <c r="P83" s="320">
        <v>0</v>
      </c>
      <c r="Q83" s="321">
        <v>0</v>
      </c>
      <c r="AA83" s="116"/>
      <c r="AB83" s="116"/>
      <c r="AC83" s="116"/>
      <c r="AD83" s="116"/>
      <c r="AE83" s="116"/>
      <c r="AF83" s="116"/>
      <c r="AG83" s="116"/>
      <c r="AH83" s="116"/>
      <c r="AI83" s="116"/>
    </row>
    <row r="84" spans="1:35">
      <c r="A84" s="322"/>
      <c r="B84" s="151" t="s">
        <v>384</v>
      </c>
      <c r="C84" s="211" t="s">
        <v>385</v>
      </c>
      <c r="D84" s="153">
        <f t="shared" si="22"/>
        <v>193.86189999999999</v>
      </c>
      <c r="E84" s="154">
        <f t="shared" si="24"/>
        <v>36.619410000000002</v>
      </c>
      <c r="F84" s="155">
        <f>SUM(F85:F91)</f>
        <v>6.8921500000000009</v>
      </c>
      <c r="G84" s="156">
        <f>SUM(G85:G91)</f>
        <v>8.0320700000000009</v>
      </c>
      <c r="H84" s="157">
        <f>SUM(H85:H91)</f>
        <v>21.695190000000004</v>
      </c>
      <c r="I84" s="154">
        <f t="shared" si="30"/>
        <v>105.25861999999999</v>
      </c>
      <c r="J84" s="155">
        <f t="shared" ref="J84:Q84" si="35">SUM(J85:J91)</f>
        <v>7.2622100000000005</v>
      </c>
      <c r="K84" s="156">
        <f t="shared" si="35"/>
        <v>96.841799999999992</v>
      </c>
      <c r="L84" s="156">
        <f t="shared" si="35"/>
        <v>1.1546099999999999</v>
      </c>
      <c r="M84" s="153">
        <f t="shared" si="35"/>
        <v>0.81774999999999998</v>
      </c>
      <c r="N84" s="154">
        <f t="shared" si="34"/>
        <v>49.771469999999994</v>
      </c>
      <c r="O84" s="159">
        <f>SUM(O85:O91)</f>
        <v>49.771469999999994</v>
      </c>
      <c r="P84" s="157">
        <f t="shared" si="35"/>
        <v>0</v>
      </c>
      <c r="Q84" s="154">
        <f t="shared" si="35"/>
        <v>1.3946500000000002</v>
      </c>
      <c r="AA84" s="116"/>
      <c r="AB84" s="116"/>
      <c r="AC84" s="116"/>
      <c r="AD84" s="116"/>
      <c r="AE84" s="116"/>
      <c r="AF84" s="116"/>
      <c r="AG84" s="116"/>
      <c r="AH84" s="116"/>
      <c r="AI84" s="116"/>
    </row>
    <row r="85" spans="1:35">
      <c r="A85" s="322"/>
      <c r="B85" s="323" t="s">
        <v>386</v>
      </c>
      <c r="C85" s="324" t="s">
        <v>387</v>
      </c>
      <c r="D85" s="325">
        <f t="shared" si="22"/>
        <v>6.2765899999999997</v>
      </c>
      <c r="E85" s="326">
        <f t="shared" si="24"/>
        <v>2.6467799999999997</v>
      </c>
      <c r="F85" s="327">
        <v>1.6919999999999999</v>
      </c>
      <c r="G85" s="328">
        <v>0</v>
      </c>
      <c r="H85" s="329">
        <v>0.95477999999999996</v>
      </c>
      <c r="I85" s="326">
        <f t="shared" si="30"/>
        <v>3.62981</v>
      </c>
      <c r="J85" s="327">
        <v>3.62981</v>
      </c>
      <c r="K85" s="328">
        <v>0</v>
      </c>
      <c r="L85" s="328">
        <v>0</v>
      </c>
      <c r="M85" s="330">
        <v>0</v>
      </c>
      <c r="N85" s="326">
        <f t="shared" si="34"/>
        <v>0</v>
      </c>
      <c r="O85" s="331">
        <v>0</v>
      </c>
      <c r="P85" s="332">
        <v>0</v>
      </c>
      <c r="Q85" s="333">
        <v>0</v>
      </c>
      <c r="AA85" s="116"/>
      <c r="AB85" s="116"/>
      <c r="AC85" s="116"/>
      <c r="AD85" s="116"/>
      <c r="AE85" s="116"/>
      <c r="AF85" s="116"/>
      <c r="AG85" s="116"/>
      <c r="AH85" s="116"/>
      <c r="AI85" s="116"/>
    </row>
    <row r="86" spans="1:35">
      <c r="A86" s="322"/>
      <c r="B86" s="323" t="s">
        <v>388</v>
      </c>
      <c r="C86" s="324" t="s">
        <v>389</v>
      </c>
      <c r="D86" s="325">
        <f t="shared" si="22"/>
        <v>8.5375200000000007</v>
      </c>
      <c r="E86" s="326">
        <f t="shared" si="24"/>
        <v>3.23346</v>
      </c>
      <c r="F86" s="327">
        <v>1.1993</v>
      </c>
      <c r="G86" s="328">
        <v>0.69535000000000002</v>
      </c>
      <c r="H86" s="329">
        <v>1.3388100000000001</v>
      </c>
      <c r="I86" s="326">
        <f t="shared" si="30"/>
        <v>3.93581</v>
      </c>
      <c r="J86" s="327">
        <v>0.6466900000000001</v>
      </c>
      <c r="K86" s="328">
        <v>3.12751</v>
      </c>
      <c r="L86" s="328">
        <v>0.16161</v>
      </c>
      <c r="M86" s="330">
        <v>6.6349999999999992E-2</v>
      </c>
      <c r="N86" s="326">
        <f t="shared" si="34"/>
        <v>1.1673399999999998</v>
      </c>
      <c r="O86" s="331">
        <v>1.1673399999999998</v>
      </c>
      <c r="P86" s="332">
        <v>0</v>
      </c>
      <c r="Q86" s="333">
        <v>0.13456000000000001</v>
      </c>
      <c r="AA86" s="116"/>
      <c r="AB86" s="116"/>
      <c r="AC86" s="116"/>
      <c r="AD86" s="116"/>
      <c r="AE86" s="116"/>
      <c r="AF86" s="116"/>
      <c r="AG86" s="116"/>
      <c r="AH86" s="116"/>
      <c r="AI86" s="116"/>
    </row>
    <row r="87" spans="1:35">
      <c r="A87" s="322"/>
      <c r="B87" s="334" t="s">
        <v>390</v>
      </c>
      <c r="C87" s="335" t="s">
        <v>391</v>
      </c>
      <c r="D87" s="325">
        <f t="shared" si="22"/>
        <v>66.949039999999997</v>
      </c>
      <c r="E87" s="212">
        <f t="shared" si="24"/>
        <v>9.8568600000000011</v>
      </c>
      <c r="F87" s="327">
        <v>0</v>
      </c>
      <c r="G87" s="328">
        <v>0</v>
      </c>
      <c r="H87" s="329">
        <v>9.8568600000000011</v>
      </c>
      <c r="I87" s="212">
        <f t="shared" si="30"/>
        <v>57.092179999999999</v>
      </c>
      <c r="J87" s="327">
        <v>0</v>
      </c>
      <c r="K87" s="328">
        <v>57.092179999999999</v>
      </c>
      <c r="L87" s="328">
        <v>0</v>
      </c>
      <c r="M87" s="330">
        <v>0</v>
      </c>
      <c r="N87" s="326">
        <f t="shared" si="34"/>
        <v>0</v>
      </c>
      <c r="O87" s="331">
        <v>0</v>
      </c>
      <c r="P87" s="332">
        <v>0</v>
      </c>
      <c r="Q87" s="333">
        <v>0</v>
      </c>
      <c r="AA87" s="116"/>
      <c r="AB87" s="116"/>
      <c r="AC87" s="116"/>
      <c r="AD87" s="116"/>
      <c r="AE87" s="116"/>
      <c r="AF87" s="116"/>
      <c r="AG87" s="116"/>
      <c r="AH87" s="116"/>
      <c r="AI87" s="116"/>
    </row>
    <row r="88" spans="1:35">
      <c r="A88" s="322"/>
      <c r="B88" s="336" t="s">
        <v>392</v>
      </c>
      <c r="C88" s="337" t="s">
        <v>393</v>
      </c>
      <c r="D88" s="325">
        <f t="shared" si="22"/>
        <v>47.583889999999997</v>
      </c>
      <c r="E88" s="222">
        <f t="shared" si="24"/>
        <v>11.828799999999999</v>
      </c>
      <c r="F88" s="327">
        <v>3.1379200000000003</v>
      </c>
      <c r="G88" s="328">
        <v>6.4066700000000001</v>
      </c>
      <c r="H88" s="329">
        <v>2.2842099999999994</v>
      </c>
      <c r="I88" s="222">
        <f t="shared" si="30"/>
        <v>35.592039999999997</v>
      </c>
      <c r="J88" s="327">
        <v>1.1368400000000001</v>
      </c>
      <c r="K88" s="328">
        <v>34.374849999999995</v>
      </c>
      <c r="L88" s="328">
        <v>8.0349999999999991E-2</v>
      </c>
      <c r="M88" s="330">
        <v>6.8750000000000006E-2</v>
      </c>
      <c r="N88" s="326">
        <f t="shared" si="34"/>
        <v>1.3859999999999999E-2</v>
      </c>
      <c r="O88" s="331">
        <v>1.3859999999999999E-2</v>
      </c>
      <c r="P88" s="332">
        <v>0</v>
      </c>
      <c r="Q88" s="333">
        <v>8.0439999999999998E-2</v>
      </c>
      <c r="AA88" s="116"/>
      <c r="AB88" s="116"/>
      <c r="AC88" s="116"/>
      <c r="AD88" s="116"/>
      <c r="AE88" s="116"/>
      <c r="AF88" s="116"/>
      <c r="AG88" s="116"/>
      <c r="AH88" s="116"/>
      <c r="AI88" s="116"/>
    </row>
    <row r="89" spans="1:35">
      <c r="A89" s="322"/>
      <c r="B89" s="336" t="s">
        <v>394</v>
      </c>
      <c r="C89" s="220" t="s">
        <v>395</v>
      </c>
      <c r="D89" s="325">
        <f t="shared" si="22"/>
        <v>16.462130000000002</v>
      </c>
      <c r="E89" s="222">
        <f t="shared" si="24"/>
        <v>9.0535100000000011</v>
      </c>
      <c r="F89" s="327">
        <v>0.86292999999999997</v>
      </c>
      <c r="G89" s="328">
        <v>0.93005000000000004</v>
      </c>
      <c r="H89" s="329">
        <v>7.260530000000001</v>
      </c>
      <c r="I89" s="222">
        <f t="shared" si="30"/>
        <v>5.0087800000000007</v>
      </c>
      <c r="J89" s="327">
        <v>1.8488699999999998</v>
      </c>
      <c r="K89" s="328">
        <v>2.2472600000000003</v>
      </c>
      <c r="L89" s="328">
        <v>0.91264999999999996</v>
      </c>
      <c r="M89" s="330">
        <v>0.68264999999999998</v>
      </c>
      <c r="N89" s="326">
        <f t="shared" si="34"/>
        <v>0.53754000000000002</v>
      </c>
      <c r="O89" s="331">
        <v>0.53754000000000002</v>
      </c>
      <c r="P89" s="332">
        <v>0</v>
      </c>
      <c r="Q89" s="333">
        <v>1.1796500000000001</v>
      </c>
      <c r="AA89" s="116"/>
      <c r="AB89" s="116"/>
      <c r="AC89" s="116"/>
      <c r="AD89" s="116"/>
      <c r="AE89" s="116"/>
      <c r="AF89" s="116"/>
      <c r="AG89" s="116"/>
      <c r="AH89" s="116"/>
      <c r="AI89" s="116"/>
    </row>
    <row r="90" spans="1:35">
      <c r="A90" s="322"/>
      <c r="B90" s="336" t="s">
        <v>396</v>
      </c>
      <c r="C90" s="220" t="s">
        <v>397</v>
      </c>
      <c r="D90" s="325">
        <f t="shared" si="22"/>
        <v>48.052729999999997</v>
      </c>
      <c r="E90" s="222">
        <f t="shared" si="24"/>
        <v>0</v>
      </c>
      <c r="F90" s="327">
        <v>0</v>
      </c>
      <c r="G90" s="328">
        <v>0</v>
      </c>
      <c r="H90" s="329">
        <v>0</v>
      </c>
      <c r="I90" s="222">
        <f t="shared" si="30"/>
        <v>0</v>
      </c>
      <c r="J90" s="327">
        <v>0</v>
      </c>
      <c r="K90" s="328">
        <v>0</v>
      </c>
      <c r="L90" s="328">
        <v>0</v>
      </c>
      <c r="M90" s="330">
        <v>0</v>
      </c>
      <c r="N90" s="326">
        <f t="shared" si="34"/>
        <v>48.052729999999997</v>
      </c>
      <c r="O90" s="331">
        <v>48.052729999999997</v>
      </c>
      <c r="P90" s="332">
        <v>0</v>
      </c>
      <c r="Q90" s="333">
        <v>0</v>
      </c>
      <c r="AA90" s="116"/>
      <c r="AB90" s="116"/>
      <c r="AC90" s="116"/>
      <c r="AD90" s="116"/>
      <c r="AE90" s="116"/>
      <c r="AF90" s="116"/>
      <c r="AG90" s="116"/>
      <c r="AH90" s="116"/>
      <c r="AI90" s="116"/>
    </row>
    <row r="91" spans="1:35" ht="15.75" thickBot="1">
      <c r="A91" s="322"/>
      <c r="B91" s="336" t="s">
        <v>398</v>
      </c>
      <c r="C91" s="220" t="s">
        <v>399</v>
      </c>
      <c r="D91" s="325">
        <f t="shared" si="22"/>
        <v>0</v>
      </c>
      <c r="E91" s="222">
        <f t="shared" si="24"/>
        <v>0</v>
      </c>
      <c r="F91" s="338">
        <v>0</v>
      </c>
      <c r="G91" s="339">
        <v>0</v>
      </c>
      <c r="H91" s="340">
        <v>0</v>
      </c>
      <c r="I91" s="222">
        <f t="shared" si="30"/>
        <v>0</v>
      </c>
      <c r="J91" s="338">
        <v>0</v>
      </c>
      <c r="K91" s="339">
        <v>0</v>
      </c>
      <c r="L91" s="339">
        <v>0</v>
      </c>
      <c r="M91" s="341">
        <v>0</v>
      </c>
      <c r="N91" s="326">
        <f t="shared" si="34"/>
        <v>0</v>
      </c>
      <c r="O91" s="342">
        <v>0</v>
      </c>
      <c r="P91" s="343">
        <v>0</v>
      </c>
      <c r="Q91" s="344">
        <v>0</v>
      </c>
      <c r="AA91" s="116"/>
      <c r="AB91" s="116"/>
      <c r="AC91" s="116"/>
      <c r="AD91" s="116"/>
      <c r="AE91" s="116"/>
      <c r="AF91" s="116"/>
      <c r="AG91" s="116"/>
      <c r="AH91" s="116"/>
      <c r="AI91" s="116"/>
    </row>
    <row r="92" spans="1:35" ht="16.5" thickTop="1" thickBot="1">
      <c r="A92" s="322"/>
      <c r="B92" s="134" t="s">
        <v>123</v>
      </c>
      <c r="C92" s="135" t="s">
        <v>400</v>
      </c>
      <c r="D92" s="345">
        <f>D93+D96+D99+D101+D107+D108+D114+D118+D121+D136+D137</f>
        <v>368.35369749599778</v>
      </c>
      <c r="E92" s="134">
        <f t="shared" si="24"/>
        <v>128.85767184013935</v>
      </c>
      <c r="F92" s="237">
        <f>F93+F96+F99+F101+F107+F108+F114+F118+F121+F136+F137</f>
        <v>6.3472895120345241</v>
      </c>
      <c r="G92" s="238">
        <f>G93+G96+G99+G101+G107+G108+G114+G118+G121+G136+G137</f>
        <v>23.496814804771926</v>
      </c>
      <c r="H92" s="239">
        <f>H93+H96+H99+H101+H107+H108+H114+H118+H121+H136+H137</f>
        <v>99.013567523332881</v>
      </c>
      <c r="I92" s="134">
        <f t="shared" si="30"/>
        <v>228.58640431363148</v>
      </c>
      <c r="J92" s="237">
        <f t="shared" ref="J92:Q92" si="36">J93+J96+J99+J101+J107+J108+J114+J118+J121+J136+J137</f>
        <v>169.10046620542008</v>
      </c>
      <c r="K92" s="238">
        <f t="shared" si="36"/>
        <v>54.740544034970284</v>
      </c>
      <c r="L92" s="238">
        <f t="shared" si="36"/>
        <v>4.7453940732411155</v>
      </c>
      <c r="M92" s="236">
        <f t="shared" si="36"/>
        <v>10.179455767978565</v>
      </c>
      <c r="N92" s="134">
        <f t="shared" si="34"/>
        <v>0.52310331056024306</v>
      </c>
      <c r="O92" s="241">
        <f>O93+O96+O99+O101+O107+O108+O114+O118+O121+O136+O137</f>
        <v>0.52310331056024306</v>
      </c>
      <c r="P92" s="239">
        <f t="shared" si="36"/>
        <v>0</v>
      </c>
      <c r="Q92" s="134">
        <f t="shared" si="36"/>
        <v>0.2070622636882096</v>
      </c>
      <c r="AA92" s="116"/>
      <c r="AB92" s="116"/>
      <c r="AC92" s="116"/>
      <c r="AD92" s="116"/>
      <c r="AE92" s="116"/>
      <c r="AF92" s="116"/>
      <c r="AG92" s="116"/>
      <c r="AH92" s="116"/>
      <c r="AI92" s="116"/>
    </row>
    <row r="93" spans="1:35" ht="15.75" thickTop="1">
      <c r="B93" s="143" t="s">
        <v>125</v>
      </c>
      <c r="C93" s="346" t="s">
        <v>290</v>
      </c>
      <c r="D93" s="347">
        <f>D94+D95</f>
        <v>6.0005699999999997</v>
      </c>
      <c r="E93" s="348">
        <f t="shared" si="24"/>
        <v>2.0991223521576998</v>
      </c>
      <c r="F93" s="349">
        <f>F94+F95</f>
        <v>0.1033988671381338</v>
      </c>
      <c r="G93" s="350">
        <f>G94+G95</f>
        <v>0.38276874366003111</v>
      </c>
      <c r="H93" s="351">
        <f>H94+H95</f>
        <v>1.6129547413595349</v>
      </c>
      <c r="I93" s="348">
        <f t="shared" si="30"/>
        <v>3.7237273019287414</v>
      </c>
      <c r="J93" s="349">
        <f t="shared" ref="J93:Q93" si="37">J94+J95</f>
        <v>2.754687115660845</v>
      </c>
      <c r="K93" s="350">
        <f t="shared" si="37"/>
        <v>0.89173657968640452</v>
      </c>
      <c r="L93" s="350">
        <f t="shared" si="37"/>
        <v>7.7303606581491754E-2</v>
      </c>
      <c r="M93" s="352">
        <f t="shared" si="37"/>
        <v>0.16582577374107343</v>
      </c>
      <c r="N93" s="348">
        <f t="shared" si="34"/>
        <v>8.5214782791275829E-3</v>
      </c>
      <c r="O93" s="353">
        <f>O94+O95</f>
        <v>8.5214782791275829E-3</v>
      </c>
      <c r="P93" s="351">
        <f t="shared" si="37"/>
        <v>0</v>
      </c>
      <c r="Q93" s="348">
        <f t="shared" si="37"/>
        <v>3.3730938933579173E-3</v>
      </c>
      <c r="AA93" s="116"/>
      <c r="AB93" s="116"/>
      <c r="AC93" s="116"/>
      <c r="AD93" s="116"/>
      <c r="AE93" s="116"/>
      <c r="AF93" s="116"/>
      <c r="AG93" s="116"/>
      <c r="AH93" s="116"/>
      <c r="AI93" s="116"/>
    </row>
    <row r="94" spans="1:35" ht="25.5">
      <c r="B94" s="170" t="s">
        <v>401</v>
      </c>
      <c r="C94" s="171" t="s">
        <v>257</v>
      </c>
      <c r="D94" s="354">
        <v>0</v>
      </c>
      <c r="E94" s="212">
        <f t="shared" si="24"/>
        <v>0</v>
      </c>
      <c r="F94" s="215">
        <f>IFERROR($D$94*F146/100, 0)</f>
        <v>0</v>
      </c>
      <c r="G94" s="216">
        <f>IFERROR($D$94*G146/100, 0)</f>
        <v>0</v>
      </c>
      <c r="H94" s="217">
        <f>IFERROR($D$94*H146/100, 0)</f>
        <v>0</v>
      </c>
      <c r="I94" s="212">
        <f t="shared" si="30"/>
        <v>0</v>
      </c>
      <c r="J94" s="215">
        <f t="shared" ref="J94:Q94" si="38">IFERROR($D$94*J146/100, 0)</f>
        <v>0</v>
      </c>
      <c r="K94" s="216">
        <f t="shared" si="38"/>
        <v>0</v>
      </c>
      <c r="L94" s="216">
        <f t="shared" si="38"/>
        <v>0</v>
      </c>
      <c r="M94" s="214">
        <f t="shared" si="38"/>
        <v>0</v>
      </c>
      <c r="N94" s="212">
        <f t="shared" si="34"/>
        <v>0</v>
      </c>
      <c r="O94" s="219">
        <f>IFERROR($D$94*O146/100, 0)</f>
        <v>0</v>
      </c>
      <c r="P94" s="217">
        <f t="shared" si="38"/>
        <v>0</v>
      </c>
      <c r="Q94" s="212">
        <f t="shared" si="38"/>
        <v>0</v>
      </c>
      <c r="AA94" s="116"/>
      <c r="AB94" s="116"/>
      <c r="AC94" s="116"/>
      <c r="AD94" s="116"/>
      <c r="AE94" s="116"/>
      <c r="AF94" s="116"/>
      <c r="AG94" s="116"/>
      <c r="AH94" s="116"/>
      <c r="AI94" s="116"/>
    </row>
    <row r="95" spans="1:35" ht="15.75" thickBot="1">
      <c r="B95" s="170" t="s">
        <v>402</v>
      </c>
      <c r="C95" s="171" t="s">
        <v>293</v>
      </c>
      <c r="D95" s="354">
        <v>6.0005699999999997</v>
      </c>
      <c r="E95" s="212">
        <f t="shared" si="24"/>
        <v>2.0991223521576998</v>
      </c>
      <c r="F95" s="215">
        <f>IFERROR($D$95*F147/100, 0)</f>
        <v>0.1033988671381338</v>
      </c>
      <c r="G95" s="216">
        <f>IFERROR($D$95*G147/100, 0)</f>
        <v>0.38276874366003111</v>
      </c>
      <c r="H95" s="217">
        <f>IFERROR($D$95*H147/100, 0)</f>
        <v>1.6129547413595349</v>
      </c>
      <c r="I95" s="212">
        <f t="shared" si="30"/>
        <v>3.7237273019287414</v>
      </c>
      <c r="J95" s="215">
        <f t="shared" ref="J95:Q95" si="39">IFERROR($D$95*J147/100, 0)</f>
        <v>2.754687115660845</v>
      </c>
      <c r="K95" s="216">
        <f t="shared" si="39"/>
        <v>0.89173657968640452</v>
      </c>
      <c r="L95" s="216">
        <f t="shared" si="39"/>
        <v>7.7303606581491754E-2</v>
      </c>
      <c r="M95" s="214">
        <f t="shared" si="39"/>
        <v>0.16582577374107343</v>
      </c>
      <c r="N95" s="212">
        <f t="shared" si="34"/>
        <v>8.5214782791275829E-3</v>
      </c>
      <c r="O95" s="219">
        <f>IFERROR($D$95*O147/100, 0)</f>
        <v>8.5214782791275829E-3</v>
      </c>
      <c r="P95" s="217">
        <f t="shared" si="39"/>
        <v>0</v>
      </c>
      <c r="Q95" s="212">
        <f t="shared" si="39"/>
        <v>3.3730938933579173E-3</v>
      </c>
      <c r="AA95" s="116"/>
      <c r="AB95" s="116"/>
      <c r="AC95" s="116"/>
      <c r="AD95" s="116"/>
      <c r="AE95" s="116"/>
      <c r="AF95" s="116"/>
      <c r="AG95" s="116"/>
      <c r="AH95" s="116"/>
      <c r="AI95" s="116"/>
    </row>
    <row r="96" spans="1:35">
      <c r="B96" s="151" t="s">
        <v>127</v>
      </c>
      <c r="C96" s="248" t="s">
        <v>300</v>
      </c>
      <c r="D96" s="355">
        <f>D97+D98</f>
        <v>3.29088</v>
      </c>
      <c r="E96" s="154">
        <f t="shared" si="24"/>
        <v>1.1512172620715584</v>
      </c>
      <c r="F96" s="155">
        <f>F97+F98</f>
        <v>5.670682349969116E-2</v>
      </c>
      <c r="G96" s="156">
        <f>G97+G98</f>
        <v>0.20992105802214181</v>
      </c>
      <c r="H96" s="157">
        <f>H97+H98</f>
        <v>0.88458938054972547</v>
      </c>
      <c r="I96" s="154">
        <f t="shared" si="30"/>
        <v>2.0421959419473907</v>
      </c>
      <c r="J96" s="155">
        <f t="shared" ref="J96:Q96" si="40">J97+J98</f>
        <v>1.5107472682071803</v>
      </c>
      <c r="K96" s="156">
        <f t="shared" si="40"/>
        <v>0.48905321917057798</v>
      </c>
      <c r="L96" s="156">
        <f t="shared" si="40"/>
        <v>4.2395454569632479E-2</v>
      </c>
      <c r="M96" s="153">
        <f t="shared" si="40"/>
        <v>9.0943480750832625E-2</v>
      </c>
      <c r="N96" s="154">
        <f t="shared" si="34"/>
        <v>4.6734164319748592E-3</v>
      </c>
      <c r="O96" s="159">
        <f>O97+O98</f>
        <v>4.6734164319748592E-3</v>
      </c>
      <c r="P96" s="157">
        <f t="shared" si="40"/>
        <v>0</v>
      </c>
      <c r="Q96" s="154">
        <f t="shared" si="40"/>
        <v>1.8498987982431174E-3</v>
      </c>
      <c r="AA96" s="116"/>
      <c r="AB96" s="116"/>
      <c r="AC96" s="116"/>
      <c r="AD96" s="116"/>
      <c r="AE96" s="116"/>
      <c r="AF96" s="116"/>
      <c r="AG96" s="116"/>
      <c r="AH96" s="116"/>
      <c r="AI96" s="116"/>
    </row>
    <row r="97" spans="2:35" ht="25.5">
      <c r="B97" s="170" t="s">
        <v>129</v>
      </c>
      <c r="C97" s="171" t="s">
        <v>302</v>
      </c>
      <c r="D97" s="354">
        <v>3.29088</v>
      </c>
      <c r="E97" s="212">
        <f t="shared" si="24"/>
        <v>1.1512172620715584</v>
      </c>
      <c r="F97" s="215">
        <f>IFERROR($D$97*F149/100, 0)</f>
        <v>5.670682349969116E-2</v>
      </c>
      <c r="G97" s="216">
        <f>IFERROR($D$97*G149/100, 0)</f>
        <v>0.20992105802214181</v>
      </c>
      <c r="H97" s="217">
        <f>IFERROR($D$97*H149/100, 0)</f>
        <v>0.88458938054972547</v>
      </c>
      <c r="I97" s="212">
        <f t="shared" si="30"/>
        <v>2.0421959419473907</v>
      </c>
      <c r="J97" s="215">
        <f t="shared" ref="J97:Q97" si="41">IFERROR($D$97*J149/100, 0)</f>
        <v>1.5107472682071803</v>
      </c>
      <c r="K97" s="216">
        <f t="shared" si="41"/>
        <v>0.48905321917057798</v>
      </c>
      <c r="L97" s="216">
        <f t="shared" si="41"/>
        <v>4.2395454569632479E-2</v>
      </c>
      <c r="M97" s="214">
        <f t="shared" si="41"/>
        <v>9.0943480750832625E-2</v>
      </c>
      <c r="N97" s="212">
        <f t="shared" si="34"/>
        <v>4.6734164319748592E-3</v>
      </c>
      <c r="O97" s="219">
        <f>IFERROR($D$97*O149/100, 0)</f>
        <v>4.6734164319748592E-3</v>
      </c>
      <c r="P97" s="217">
        <f t="shared" si="41"/>
        <v>0</v>
      </c>
      <c r="Q97" s="212">
        <f t="shared" si="41"/>
        <v>1.8498987982431174E-3</v>
      </c>
      <c r="AA97" s="116"/>
      <c r="AB97" s="116"/>
      <c r="AC97" s="116"/>
      <c r="AD97" s="116"/>
      <c r="AE97" s="116"/>
      <c r="AF97" s="116"/>
      <c r="AG97" s="116"/>
      <c r="AH97" s="116"/>
      <c r="AI97" s="116"/>
    </row>
    <row r="98" spans="2:35" ht="15.75" thickBot="1">
      <c r="B98" s="170" t="s">
        <v>131</v>
      </c>
      <c r="C98" s="171" t="s">
        <v>304</v>
      </c>
      <c r="D98" s="354">
        <v>0</v>
      </c>
      <c r="E98" s="212">
        <f t="shared" si="24"/>
        <v>0</v>
      </c>
      <c r="F98" s="215">
        <f>IFERROR($D$98*F150/100, 0)</f>
        <v>0</v>
      </c>
      <c r="G98" s="216">
        <f>IFERROR($D$98*G150/100, 0)</f>
        <v>0</v>
      </c>
      <c r="H98" s="217">
        <f>IFERROR($D$98*H150/100, 0)</f>
        <v>0</v>
      </c>
      <c r="I98" s="212">
        <f t="shared" si="30"/>
        <v>0</v>
      </c>
      <c r="J98" s="215">
        <f t="shared" ref="J98:Q98" si="42">IFERROR($D$98*J150/100, 0)</f>
        <v>0</v>
      </c>
      <c r="K98" s="216">
        <f t="shared" si="42"/>
        <v>0</v>
      </c>
      <c r="L98" s="216">
        <f t="shared" si="42"/>
        <v>0</v>
      </c>
      <c r="M98" s="214">
        <f t="shared" si="42"/>
        <v>0</v>
      </c>
      <c r="N98" s="212">
        <f t="shared" si="34"/>
        <v>0</v>
      </c>
      <c r="O98" s="219">
        <f>IFERROR($D$98*O150/100, 0)</f>
        <v>0</v>
      </c>
      <c r="P98" s="217">
        <f t="shared" si="42"/>
        <v>0</v>
      </c>
      <c r="Q98" s="212">
        <f t="shared" si="42"/>
        <v>0</v>
      </c>
      <c r="AA98" s="116"/>
      <c r="AB98" s="116"/>
      <c r="AC98" s="116"/>
      <c r="AD98" s="116"/>
      <c r="AE98" s="116"/>
      <c r="AF98" s="116"/>
      <c r="AG98" s="116"/>
      <c r="AH98" s="116"/>
      <c r="AI98" s="116"/>
    </row>
    <row r="99" spans="2:35">
      <c r="B99" s="151" t="s">
        <v>135</v>
      </c>
      <c r="C99" s="248" t="s">
        <v>306</v>
      </c>
      <c r="D99" s="355">
        <f>D100</f>
        <v>1.63866</v>
      </c>
      <c r="E99" s="154">
        <f t="shared" si="24"/>
        <v>0.5732368480972202</v>
      </c>
      <c r="F99" s="155">
        <f>F100</f>
        <v>2.8236582128793489E-2</v>
      </c>
      <c r="G99" s="156">
        <f>G100</f>
        <v>0.10452804141705649</v>
      </c>
      <c r="H99" s="157">
        <f>H100</f>
        <v>0.4404722245513702</v>
      </c>
      <c r="I99" s="154">
        <f t="shared" si="30"/>
        <v>1.0168905588266699</v>
      </c>
      <c r="J99" s="155">
        <f t="shared" ref="J99:Q99" si="43">J100</f>
        <v>0.75226113335046507</v>
      </c>
      <c r="K99" s="156">
        <f t="shared" si="43"/>
        <v>0.2435190429690719</v>
      </c>
      <c r="L99" s="156">
        <f t="shared" si="43"/>
        <v>2.1110382507133037E-2</v>
      </c>
      <c r="M99" s="153">
        <f t="shared" si="43"/>
        <v>4.5284375050794745E-2</v>
      </c>
      <c r="N99" s="154">
        <f t="shared" si="34"/>
        <v>2.327079860225813E-3</v>
      </c>
      <c r="O99" s="159">
        <f>O100</f>
        <v>2.327079860225813E-3</v>
      </c>
      <c r="P99" s="157">
        <f t="shared" si="43"/>
        <v>0</v>
      </c>
      <c r="Q99" s="154">
        <f t="shared" si="43"/>
        <v>9.2113816508929732E-4</v>
      </c>
      <c r="AA99" s="116"/>
      <c r="AB99" s="116"/>
      <c r="AC99" s="116"/>
      <c r="AD99" s="116"/>
      <c r="AE99" s="116"/>
      <c r="AF99" s="116"/>
      <c r="AG99" s="116"/>
      <c r="AH99" s="116"/>
      <c r="AI99" s="116"/>
    </row>
    <row r="100" spans="2:35" ht="15.75" thickBot="1">
      <c r="B100" s="170" t="s">
        <v>403</v>
      </c>
      <c r="C100" s="171" t="s">
        <v>308</v>
      </c>
      <c r="D100" s="354">
        <v>1.63866</v>
      </c>
      <c r="E100" s="212">
        <f>IFERROR($D$100*E152/100, 0)</f>
        <v>0.5732368480972202</v>
      </c>
      <c r="F100" s="215">
        <f>IFERROR($D$100*F152/100, 0)</f>
        <v>2.8236582128793489E-2</v>
      </c>
      <c r="G100" s="216">
        <f>IFERROR($D$100*G152/100, 0)</f>
        <v>0.10452804141705649</v>
      </c>
      <c r="H100" s="217">
        <f>IFERROR($D$100*H152/100, 0)</f>
        <v>0.4404722245513702</v>
      </c>
      <c r="I100" s="212">
        <f t="shared" si="30"/>
        <v>1.0168905588266699</v>
      </c>
      <c r="J100" s="215">
        <f t="shared" ref="J100:Q100" si="44">IFERROR($D$100*J152/100, 0)</f>
        <v>0.75226113335046507</v>
      </c>
      <c r="K100" s="216">
        <f t="shared" si="44"/>
        <v>0.2435190429690719</v>
      </c>
      <c r="L100" s="216">
        <f t="shared" si="44"/>
        <v>2.1110382507133037E-2</v>
      </c>
      <c r="M100" s="214">
        <f t="shared" si="44"/>
        <v>4.5284375050794745E-2</v>
      </c>
      <c r="N100" s="212">
        <f t="shared" si="34"/>
        <v>2.327079860225813E-3</v>
      </c>
      <c r="O100" s="219">
        <f>IFERROR($D$100*O152/100, 0)</f>
        <v>2.327079860225813E-3</v>
      </c>
      <c r="P100" s="217">
        <f t="shared" si="44"/>
        <v>0</v>
      </c>
      <c r="Q100" s="212">
        <f t="shared" si="44"/>
        <v>9.2113816508929732E-4</v>
      </c>
      <c r="AA100" s="116"/>
      <c r="AB100" s="116"/>
      <c r="AC100" s="116"/>
      <c r="AD100" s="116"/>
      <c r="AE100" s="116"/>
      <c r="AF100" s="116"/>
      <c r="AG100" s="116"/>
      <c r="AH100" s="116"/>
      <c r="AI100" s="116"/>
    </row>
    <row r="101" spans="2:35">
      <c r="B101" s="151" t="s">
        <v>404</v>
      </c>
      <c r="C101" s="248" t="s">
        <v>310</v>
      </c>
      <c r="D101" s="355">
        <f>SUM(D102:D106)</f>
        <v>13.533950000000001</v>
      </c>
      <c r="E101" s="154">
        <f>SUM(F101:H101)</f>
        <v>4.7344530532907214</v>
      </c>
      <c r="F101" s="155">
        <f>SUM(F102:F106)</f>
        <v>0.23321036133303105</v>
      </c>
      <c r="G101" s="156">
        <f t="shared" ref="G101:Q101" si="45">SUM(G102:G106)</f>
        <v>0.86331349159457826</v>
      </c>
      <c r="H101" s="157">
        <f t="shared" si="45"/>
        <v>3.6379292003631116</v>
      </c>
      <c r="I101" s="154">
        <f t="shared" si="30"/>
        <v>8.3986586470849414</v>
      </c>
      <c r="J101" s="155">
        <f t="shared" si="45"/>
        <v>6.2130427091089828</v>
      </c>
      <c r="K101" s="156">
        <f t="shared" si="45"/>
        <v>2.0112619772199669</v>
      </c>
      <c r="L101" s="156">
        <f t="shared" si="45"/>
        <v>0.17435396075599158</v>
      </c>
      <c r="M101" s="153">
        <f t="shared" si="45"/>
        <v>0.37401075739854728</v>
      </c>
      <c r="N101" s="154">
        <f t="shared" si="34"/>
        <v>1.921971761945928E-2</v>
      </c>
      <c r="O101" s="159">
        <f>SUM(O102:O106)</f>
        <v>1.921971761945928E-2</v>
      </c>
      <c r="P101" s="157">
        <f t="shared" si="45"/>
        <v>0</v>
      </c>
      <c r="Q101" s="154">
        <f t="shared" si="45"/>
        <v>7.6078246063309629E-3</v>
      </c>
      <c r="AA101" s="116"/>
      <c r="AB101" s="116"/>
      <c r="AC101" s="116"/>
      <c r="AD101" s="116"/>
      <c r="AE101" s="116"/>
      <c r="AF101" s="116"/>
      <c r="AG101" s="116"/>
      <c r="AH101" s="116"/>
      <c r="AI101" s="116"/>
    </row>
    <row r="102" spans="2:35">
      <c r="B102" s="170" t="s">
        <v>405</v>
      </c>
      <c r="C102" s="171" t="s">
        <v>263</v>
      </c>
      <c r="D102" s="354">
        <v>6.0395699999999994</v>
      </c>
      <c r="E102" s="212">
        <f>IFERROR($D$102*E154/100, 0)</f>
        <v>2.1127653513618005</v>
      </c>
      <c r="F102" s="215">
        <f>IFERROR($D$102*F154/100, 0)</f>
        <v>0.10407089593179628</v>
      </c>
      <c r="G102" s="216">
        <f>IFERROR($D$102*G154/100, 0)</f>
        <v>0.38525650415657414</v>
      </c>
      <c r="H102" s="217">
        <f>IFERROR($D$102*H154/100, 0)</f>
        <v>1.6234379512734298</v>
      </c>
      <c r="I102" s="212">
        <f t="shared" si="30"/>
        <v>3.7479292302080913</v>
      </c>
      <c r="J102" s="215">
        <f t="shared" ref="J102:Q102" si="46">IFERROR($D$102*J154/100, 0)</f>
        <v>2.7725908810549278</v>
      </c>
      <c r="K102" s="216">
        <f t="shared" si="46"/>
        <v>0.89753231685933477</v>
      </c>
      <c r="L102" s="216">
        <f t="shared" si="46"/>
        <v>7.7806032293828778E-2</v>
      </c>
      <c r="M102" s="214">
        <f t="shared" si="46"/>
        <v>0.16690353888270196</v>
      </c>
      <c r="N102" s="212">
        <f t="shared" si="34"/>
        <v>8.5768626264289185E-3</v>
      </c>
      <c r="O102" s="219">
        <f>IFERROR($D$102*O154/100, 0)</f>
        <v>8.5768626264289185E-3</v>
      </c>
      <c r="P102" s="217">
        <f t="shared" si="46"/>
        <v>0</v>
      </c>
      <c r="Q102" s="212">
        <f t="shared" si="46"/>
        <v>3.3950169209771199E-3</v>
      </c>
      <c r="AA102" s="116"/>
      <c r="AB102" s="116"/>
      <c r="AC102" s="116"/>
      <c r="AD102" s="116"/>
      <c r="AE102" s="116"/>
      <c r="AF102" s="116"/>
      <c r="AG102" s="116"/>
      <c r="AH102" s="116"/>
      <c r="AI102" s="116"/>
    </row>
    <row r="103" spans="2:35">
      <c r="B103" s="170" t="s">
        <v>406</v>
      </c>
      <c r="C103" s="171" t="s">
        <v>267</v>
      </c>
      <c r="D103" s="354">
        <v>5.83908</v>
      </c>
      <c r="E103" s="212">
        <f>IFERROR($D$103*E155/100, 0)</f>
        <v>2.0426298408379511</v>
      </c>
      <c r="F103" s="215">
        <f>IFERROR($D$103*F155/100, 0)</f>
        <v>0.10061615098714528</v>
      </c>
      <c r="G103" s="216">
        <f>IFERROR($D$103*G155/100, 0)</f>
        <v>0.37246750154242264</v>
      </c>
      <c r="H103" s="217">
        <f>IFERROR($D$103*H155/100, 0)</f>
        <v>1.5695461883083828</v>
      </c>
      <c r="I103" s="212">
        <f t="shared" si="30"/>
        <v>3.6235127019843238</v>
      </c>
      <c r="J103" s="215">
        <f t="shared" ref="J103:Q103" si="47">IFERROR($D$103*J155/100, 0)</f>
        <v>2.6805517548021145</v>
      </c>
      <c r="K103" s="216">
        <f t="shared" si="47"/>
        <v>0.86773776953110981</v>
      </c>
      <c r="L103" s="216">
        <f t="shared" si="47"/>
        <v>7.5223177651099288E-2</v>
      </c>
      <c r="M103" s="214">
        <f t="shared" si="47"/>
        <v>0.16136299700462242</v>
      </c>
      <c r="N103" s="212">
        <f t="shared" si="34"/>
        <v>8.2921444779559764E-3</v>
      </c>
      <c r="O103" s="219">
        <f>IFERROR($D$103*O155/100, 0)</f>
        <v>8.2921444779559764E-3</v>
      </c>
      <c r="P103" s="217">
        <f t="shared" si="47"/>
        <v>0</v>
      </c>
      <c r="Q103" s="212">
        <f t="shared" si="47"/>
        <v>3.282315695147019E-3</v>
      </c>
      <c r="AA103" s="116"/>
      <c r="AB103" s="116"/>
      <c r="AC103" s="116"/>
      <c r="AD103" s="116"/>
      <c r="AE103" s="116"/>
      <c r="AF103" s="116"/>
      <c r="AG103" s="116"/>
      <c r="AH103" s="116"/>
      <c r="AI103" s="116"/>
    </row>
    <row r="104" spans="2:35">
      <c r="B104" s="170" t="s">
        <v>407</v>
      </c>
      <c r="C104" s="259" t="s">
        <v>314</v>
      </c>
      <c r="D104" s="354">
        <v>1.1092</v>
      </c>
      <c r="E104" s="212">
        <f>IFERROR($D$104*E156/100, 0)</f>
        <v>0.38802089018431929</v>
      </c>
      <c r="F104" s="215">
        <f>IFERROR($D$104*F156/100, 0)</f>
        <v>1.9113188152061887E-2</v>
      </c>
      <c r="G104" s="216">
        <f>IFERROR($D$104*G156/100, 0)</f>
        <v>7.0754460070911018E-2</v>
      </c>
      <c r="H104" s="217">
        <f>IFERROR($D$104*H156/100, 0)</f>
        <v>0.29815324196134635</v>
      </c>
      <c r="I104" s="212">
        <f t="shared" si="30"/>
        <v>0.68832766275526491</v>
      </c>
      <c r="J104" s="215">
        <f t="shared" ref="J104:Q104" si="48">IFERROR($D$104*J156/100, 0)</f>
        <v>0.50920145064402367</v>
      </c>
      <c r="K104" s="216">
        <f t="shared" si="48"/>
        <v>0.16483670954395332</v>
      </c>
      <c r="L104" s="216">
        <f t="shared" si="48"/>
        <v>1.4289502567287884E-2</v>
      </c>
      <c r="M104" s="214">
        <f t="shared" si="48"/>
        <v>3.0652746028060441E-2</v>
      </c>
      <c r="N104" s="212">
        <f t="shared" si="34"/>
        <v>1.5751876417087571E-3</v>
      </c>
      <c r="O104" s="219">
        <f>IFERROR($D$104*O156/100, 0)</f>
        <v>1.5751876417087571E-3</v>
      </c>
      <c r="P104" s="217">
        <f t="shared" si="48"/>
        <v>0</v>
      </c>
      <c r="Q104" s="212">
        <f t="shared" si="48"/>
        <v>6.2351339064665556E-4</v>
      </c>
      <c r="AA104" s="116"/>
      <c r="AB104" s="116"/>
      <c r="AC104" s="116"/>
      <c r="AD104" s="116"/>
      <c r="AE104" s="116"/>
      <c r="AF104" s="116"/>
      <c r="AG104" s="116"/>
      <c r="AH104" s="116"/>
      <c r="AI104" s="116"/>
    </row>
    <row r="105" spans="2:35">
      <c r="B105" s="170" t="s">
        <v>408</v>
      </c>
      <c r="C105" s="260" t="s">
        <v>265</v>
      </c>
      <c r="D105" s="354">
        <v>0</v>
      </c>
      <c r="E105" s="212">
        <f>IFERROR($D$105*E157/100, 0)</f>
        <v>0</v>
      </c>
      <c r="F105" s="215">
        <f>IFERROR($D$105*F157/100, 0)</f>
        <v>0</v>
      </c>
      <c r="G105" s="216">
        <f>IFERROR($D$105*G157/100, 0)</f>
        <v>0</v>
      </c>
      <c r="H105" s="217">
        <f>IFERROR($D$105*H157/100, 0)</f>
        <v>0</v>
      </c>
      <c r="I105" s="212">
        <f t="shared" si="30"/>
        <v>0</v>
      </c>
      <c r="J105" s="215">
        <f t="shared" ref="J105:Q105" si="49">IFERROR($D$105*J157/100, 0)</f>
        <v>0</v>
      </c>
      <c r="K105" s="216">
        <f t="shared" si="49"/>
        <v>0</v>
      </c>
      <c r="L105" s="216">
        <f t="shared" si="49"/>
        <v>0</v>
      </c>
      <c r="M105" s="214">
        <f t="shared" si="49"/>
        <v>0</v>
      </c>
      <c r="N105" s="212">
        <f t="shared" si="34"/>
        <v>0</v>
      </c>
      <c r="O105" s="219">
        <f>IFERROR($D$105*O157/100, 0)</f>
        <v>0</v>
      </c>
      <c r="P105" s="217">
        <f t="shared" si="49"/>
        <v>0</v>
      </c>
      <c r="Q105" s="212">
        <f t="shared" si="49"/>
        <v>0</v>
      </c>
      <c r="AA105" s="116"/>
      <c r="AB105" s="116"/>
      <c r="AC105" s="116"/>
      <c r="AD105" s="116"/>
      <c r="AE105" s="116"/>
      <c r="AF105" s="116"/>
      <c r="AG105" s="116"/>
      <c r="AH105" s="116"/>
      <c r="AI105" s="116"/>
    </row>
    <row r="106" spans="2:35" ht="27" thickBot="1">
      <c r="B106" s="170" t="s">
        <v>409</v>
      </c>
      <c r="C106" s="260" t="s">
        <v>317</v>
      </c>
      <c r="D106" s="354">
        <v>0.54610000000000003</v>
      </c>
      <c r="E106" s="212">
        <f>IFERROR($D$106*E158/100, 0)</f>
        <v>0.19103697090665053</v>
      </c>
      <c r="F106" s="215">
        <f>IFERROR($D$106*F158/100, 0)</f>
        <v>9.4101262620275867E-3</v>
      </c>
      <c r="G106" s="216">
        <f>IFERROR($D$106*G158/100, 0)</f>
        <v>3.483502582467049E-2</v>
      </c>
      <c r="H106" s="217">
        <f>IFERROR($D$106*H158/100, 0)</f>
        <v>0.14679181881995246</v>
      </c>
      <c r="I106" s="212">
        <f t="shared" si="30"/>
        <v>0.33888905213726128</v>
      </c>
      <c r="J106" s="215">
        <f t="shared" ref="J106:Q106" si="50">IFERROR($D$106*J158/100, 0)</f>
        <v>0.25069862260791687</v>
      </c>
      <c r="K106" s="216">
        <f t="shared" si="50"/>
        <v>8.1155181285568812E-2</v>
      </c>
      <c r="L106" s="216">
        <f t="shared" si="50"/>
        <v>7.0352482437756169E-3</v>
      </c>
      <c r="M106" s="214">
        <f t="shared" si="50"/>
        <v>1.5091475483162468E-2</v>
      </c>
      <c r="N106" s="212">
        <f t="shared" si="34"/>
        <v>7.7552287336562597E-4</v>
      </c>
      <c r="O106" s="219">
        <f>IFERROR($D$106*O158/100, 0)</f>
        <v>7.7552287336562597E-4</v>
      </c>
      <c r="P106" s="217">
        <f t="shared" si="50"/>
        <v>0</v>
      </c>
      <c r="Q106" s="212">
        <f t="shared" si="50"/>
        <v>3.0697859956016824E-4</v>
      </c>
      <c r="AA106" s="116"/>
      <c r="AB106" s="116"/>
      <c r="AC106" s="116"/>
      <c r="AD106" s="116"/>
      <c r="AE106" s="116"/>
      <c r="AF106" s="116"/>
      <c r="AG106" s="116"/>
      <c r="AH106" s="116"/>
      <c r="AI106" s="116"/>
    </row>
    <row r="107" spans="2:35" ht="15.75" thickBot="1">
      <c r="B107" s="151" t="s">
        <v>410</v>
      </c>
      <c r="C107" s="248" t="s">
        <v>319</v>
      </c>
      <c r="D107" s="356">
        <v>37.658497495997793</v>
      </c>
      <c r="E107" s="154">
        <f>IFERROR($D$107*E159/100, 0)</f>
        <v>13.173714137577553</v>
      </c>
      <c r="F107" s="155">
        <f>IFERROR($D$107*F159/100, 0)</f>
        <v>0.64891268316350281</v>
      </c>
      <c r="G107" s="156">
        <f>IFERROR($D$107*G159/100, 0)</f>
        <v>2.4021877546078962</v>
      </c>
      <c r="H107" s="157">
        <f>IFERROR($D$107*H159/100, 0)</f>
        <v>10.122613699806154</v>
      </c>
      <c r="I107" s="154">
        <f t="shared" si="30"/>
        <v>23.369442448877709</v>
      </c>
      <c r="J107" s="155">
        <f t="shared" ref="J107:Q107" si="51">IFERROR($D$107*J159/100, 0)</f>
        <v>17.287920622102785</v>
      </c>
      <c r="K107" s="156">
        <f t="shared" si="51"/>
        <v>5.5963783029295726</v>
      </c>
      <c r="L107" s="156">
        <f t="shared" si="51"/>
        <v>0.48514352384535236</v>
      </c>
      <c r="M107" s="153">
        <f t="shared" si="51"/>
        <v>1.0406927150587544</v>
      </c>
      <c r="N107" s="154">
        <f t="shared" si="34"/>
        <v>5.3479264209354394E-2</v>
      </c>
      <c r="O107" s="159">
        <f>IFERROR($D$107*O159/100, 0)</f>
        <v>5.3479264209354394E-2</v>
      </c>
      <c r="P107" s="157">
        <f t="shared" si="51"/>
        <v>0</v>
      </c>
      <c r="Q107" s="154">
        <f t="shared" si="51"/>
        <v>2.116893027442136E-2</v>
      </c>
      <c r="AA107" s="116"/>
      <c r="AB107" s="116"/>
      <c r="AC107" s="116"/>
      <c r="AD107" s="116"/>
      <c r="AE107" s="116"/>
      <c r="AF107" s="116"/>
      <c r="AG107" s="116"/>
      <c r="AH107" s="116"/>
      <c r="AI107" s="116"/>
    </row>
    <row r="108" spans="2:35">
      <c r="B108" s="151" t="s">
        <v>411</v>
      </c>
      <c r="C108" s="248" t="s">
        <v>321</v>
      </c>
      <c r="D108" s="355">
        <f>SUM(D109:D113)</f>
        <v>268.03372000000002</v>
      </c>
      <c r="E108" s="154">
        <f t="shared" ref="E108:E143" si="52">SUM(F108:H108)</f>
        <v>93.763687913644603</v>
      </c>
      <c r="F108" s="155">
        <f>SUM(F109:F113)</f>
        <v>4.6186250644221731</v>
      </c>
      <c r="G108" s="156">
        <f>SUM(G109:G113)</f>
        <v>17.09753077839682</v>
      </c>
      <c r="H108" s="157">
        <f>SUM(H109:H113)</f>
        <v>72.047532070825611</v>
      </c>
      <c r="I108" s="154">
        <f t="shared" si="30"/>
        <v>166.33161199711424</v>
      </c>
      <c r="J108" s="155">
        <f t="shared" ref="J108:Q108" si="53">SUM(J109:J113)</f>
        <v>123.0464830918807</v>
      </c>
      <c r="K108" s="156">
        <f t="shared" si="53"/>
        <v>39.832128066737575</v>
      </c>
      <c r="L108" s="156">
        <f t="shared" si="53"/>
        <v>3.4530008384959632</v>
      </c>
      <c r="M108" s="153">
        <f t="shared" si="53"/>
        <v>7.4071128255646093</v>
      </c>
      <c r="N108" s="154">
        <f t="shared" si="34"/>
        <v>0.38063775992176818</v>
      </c>
      <c r="O108" s="159">
        <f>SUM(O109:O113)</f>
        <v>0.38063775992176818</v>
      </c>
      <c r="P108" s="157">
        <f t="shared" si="53"/>
        <v>0</v>
      </c>
      <c r="Q108" s="154">
        <f t="shared" si="53"/>
        <v>0.15066950375481097</v>
      </c>
      <c r="AA108" s="116"/>
      <c r="AB108" s="116"/>
      <c r="AC108" s="116"/>
      <c r="AD108" s="116"/>
      <c r="AE108" s="116"/>
      <c r="AF108" s="116"/>
      <c r="AG108" s="116"/>
      <c r="AH108" s="116"/>
      <c r="AI108" s="116"/>
    </row>
    <row r="109" spans="2:35">
      <c r="B109" s="268" t="s">
        <v>412</v>
      </c>
      <c r="C109" s="269" t="s">
        <v>323</v>
      </c>
      <c r="D109" s="354">
        <v>253.80062000000001</v>
      </c>
      <c r="E109" s="212">
        <f t="shared" si="52"/>
        <v>88.784657863083439</v>
      </c>
      <c r="F109" s="215">
        <f>IFERROR($D$109*F161/100, 0)</f>
        <v>4.3733672945996771</v>
      </c>
      <c r="G109" s="216">
        <f>IFERROR($D$109*G161/100, 0)</f>
        <v>16.189619395746902</v>
      </c>
      <c r="H109" s="217">
        <f>IFERROR($D$109*H161/100, 0)</f>
        <v>68.221671172736862</v>
      </c>
      <c r="I109" s="212">
        <f t="shared" si="30"/>
        <v>157.49908724345215</v>
      </c>
      <c r="J109" s="215">
        <f t="shared" ref="J109:Q109" si="54">IFERROR($D$109*J161/100, 0)</f>
        <v>116.51248095776471</v>
      </c>
      <c r="K109" s="216">
        <f t="shared" si="54"/>
        <v>37.71696635504442</v>
      </c>
      <c r="L109" s="216">
        <f t="shared" si="54"/>
        <v>3.2696399306430375</v>
      </c>
      <c r="M109" s="214">
        <f t="shared" si="54"/>
        <v>7.0137810553770983</v>
      </c>
      <c r="N109" s="212">
        <f t="shared" si="34"/>
        <v>0.36042517136857227</v>
      </c>
      <c r="O109" s="219">
        <f>IFERROR($D$109*O161/100, 0)</f>
        <v>0.36042517136857227</v>
      </c>
      <c r="P109" s="217">
        <f t="shared" si="54"/>
        <v>0</v>
      </c>
      <c r="Q109" s="212">
        <f t="shared" si="54"/>
        <v>0.14266866671873729</v>
      </c>
      <c r="AA109" s="116"/>
      <c r="AB109" s="116"/>
      <c r="AC109" s="116"/>
      <c r="AD109" s="116"/>
      <c r="AE109" s="116"/>
      <c r="AF109" s="116"/>
      <c r="AG109" s="116"/>
      <c r="AH109" s="116"/>
      <c r="AI109" s="116"/>
    </row>
    <row r="110" spans="2:35">
      <c r="B110" s="268" t="s">
        <v>413</v>
      </c>
      <c r="C110" s="269" t="s">
        <v>325</v>
      </c>
      <c r="D110" s="354">
        <v>4.5006000000000004</v>
      </c>
      <c r="E110" s="212">
        <f t="shared" si="52"/>
        <v>1.5744021081532162</v>
      </c>
      <c r="F110" s="215">
        <f>IFERROR($D$110*F162/100, 0)</f>
        <v>7.7552122788649258E-2</v>
      </c>
      <c r="G110" s="216">
        <f>IFERROR($D$110*G162/100, 0)</f>
        <v>0.28708756130106577</v>
      </c>
      <c r="H110" s="217">
        <f>IFERROR($D$110*H162/100, 0)</f>
        <v>1.2097624240635012</v>
      </c>
      <c r="I110" s="212">
        <f t="shared" si="30"/>
        <v>2.7929025234370224</v>
      </c>
      <c r="J110" s="215">
        <f t="shared" ref="J110:Q110" si="55">IFERROR($D$110*J162/100, 0)</f>
        <v>2.0660945264771846</v>
      </c>
      <c r="K110" s="216">
        <f t="shared" si="55"/>
        <v>0.66882806975614528</v>
      </c>
      <c r="L110" s="216">
        <f t="shared" si="55"/>
        <v>5.7979927203692626E-2</v>
      </c>
      <c r="M110" s="214">
        <f t="shared" si="55"/>
        <v>0.12437409734393153</v>
      </c>
      <c r="N110" s="212">
        <f t="shared" si="34"/>
        <v>6.3913536785741368E-3</v>
      </c>
      <c r="O110" s="219">
        <f>IFERROR($D$110*O162/100, 0)</f>
        <v>6.3913536785741368E-3</v>
      </c>
      <c r="P110" s="217">
        <f t="shared" si="55"/>
        <v>0</v>
      </c>
      <c r="Q110" s="212">
        <f t="shared" si="55"/>
        <v>2.5299173872559851E-3</v>
      </c>
      <c r="AA110" s="116"/>
      <c r="AB110" s="116"/>
      <c r="AC110" s="116"/>
      <c r="AD110" s="116"/>
      <c r="AE110" s="116"/>
      <c r="AF110" s="116"/>
      <c r="AG110" s="116"/>
      <c r="AH110" s="116"/>
      <c r="AI110" s="116"/>
    </row>
    <row r="111" spans="2:35">
      <c r="B111" s="268" t="s">
        <v>414</v>
      </c>
      <c r="C111" s="269" t="s">
        <v>327</v>
      </c>
      <c r="D111" s="354">
        <v>2.4695100000000001</v>
      </c>
      <c r="E111" s="212">
        <f t="shared" si="52"/>
        <v>0.86388520421842618</v>
      </c>
      <c r="F111" s="215">
        <f t="shared" ref="F111:H113" si="56">IFERROR($D111*F163/100, 0)</f>
        <v>4.2553380159933603E-2</v>
      </c>
      <c r="G111" s="216">
        <f t="shared" si="56"/>
        <v>0.15752690830302515</v>
      </c>
      <c r="H111" s="217">
        <f t="shared" si="56"/>
        <v>0.66380491575546741</v>
      </c>
      <c r="I111" s="212">
        <f t="shared" si="30"/>
        <v>1.532484715516367</v>
      </c>
      <c r="J111" s="215">
        <f t="shared" ref="J111:M113" si="57">IFERROR($D111*J163/100, 0)</f>
        <v>1.1336801968805652</v>
      </c>
      <c r="K111" s="216">
        <f t="shared" si="57"/>
        <v>0.36699053604930415</v>
      </c>
      <c r="L111" s="216">
        <f t="shared" si="57"/>
        <v>3.181398258649757E-2</v>
      </c>
      <c r="M111" s="214">
        <f t="shared" si="57"/>
        <v>6.8244917818026996E-2</v>
      </c>
      <c r="N111" s="212">
        <f t="shared" si="34"/>
        <v>3.5069794744646528E-3</v>
      </c>
      <c r="O111" s="219">
        <f t="shared" ref="O111:Q113" si="58">IFERROR($D111*O163/100, 0)</f>
        <v>3.5069794744646528E-3</v>
      </c>
      <c r="P111" s="217">
        <f t="shared" si="58"/>
        <v>0</v>
      </c>
      <c r="Q111" s="212">
        <f t="shared" si="58"/>
        <v>1.3881829727153106E-3</v>
      </c>
      <c r="AA111" s="116"/>
      <c r="AB111" s="116"/>
      <c r="AC111" s="116"/>
      <c r="AD111" s="116"/>
      <c r="AE111" s="116"/>
      <c r="AF111" s="116"/>
      <c r="AG111" s="116"/>
      <c r="AH111" s="116"/>
      <c r="AI111" s="116"/>
    </row>
    <row r="112" spans="2:35">
      <c r="B112" s="268" t="s">
        <v>415</v>
      </c>
      <c r="C112" s="259" t="s">
        <v>329</v>
      </c>
      <c r="D112" s="354">
        <v>0.66400000000000003</v>
      </c>
      <c r="E112" s="212">
        <f>SUM(F112:H112)</f>
        <v>0.23228080696212408</v>
      </c>
      <c r="F112" s="215">
        <f>IFERROR($D112*F164/100, 0)</f>
        <v>1.1441720999791826E-2</v>
      </c>
      <c r="G112" s="216">
        <f t="shared" si="56"/>
        <v>4.2355717171912124E-2</v>
      </c>
      <c r="H112" s="217">
        <f t="shared" si="56"/>
        <v>0.17848336879042012</v>
      </c>
      <c r="I112" s="212">
        <f>SUM(J112:L112)</f>
        <v>0.41205334301252788</v>
      </c>
      <c r="J112" s="215">
        <f t="shared" si="57"/>
        <v>0.30482308260695251</v>
      </c>
      <c r="K112" s="216">
        <f t="shared" si="57"/>
        <v>9.8676140585273173E-2</v>
      </c>
      <c r="L112" s="216">
        <f t="shared" si="57"/>
        <v>8.5541198203021602E-3</v>
      </c>
      <c r="M112" s="214">
        <f t="shared" si="57"/>
        <v>1.8349642411316387E-2</v>
      </c>
      <c r="N112" s="212">
        <f>+O112+P112</f>
        <v>9.4295401559197148E-4</v>
      </c>
      <c r="O112" s="219">
        <f t="shared" si="58"/>
        <v>9.4295401559197148E-4</v>
      </c>
      <c r="P112" s="217">
        <f t="shared" si="58"/>
        <v>0</v>
      </c>
      <c r="Q112" s="212">
        <f t="shared" si="58"/>
        <v>3.7325359843975775E-4</v>
      </c>
      <c r="AA112" s="116"/>
      <c r="AB112" s="116"/>
      <c r="AC112" s="116"/>
      <c r="AD112" s="116"/>
      <c r="AE112" s="116"/>
      <c r="AF112" s="116"/>
      <c r="AG112" s="116"/>
      <c r="AH112" s="116"/>
      <c r="AI112" s="116"/>
    </row>
    <row r="113" spans="1:35" ht="15.75" thickBot="1">
      <c r="B113" s="268" t="s">
        <v>416</v>
      </c>
      <c r="C113" s="259" t="s">
        <v>331</v>
      </c>
      <c r="D113" s="354">
        <v>6.5989900000000006</v>
      </c>
      <c r="E113" s="212">
        <f>SUM(F113:H113)</f>
        <v>2.3084619312273902</v>
      </c>
      <c r="F113" s="215">
        <f t="shared" si="56"/>
        <v>0.1137105458741209</v>
      </c>
      <c r="G113" s="216">
        <f t="shared" si="56"/>
        <v>0.42094119587391021</v>
      </c>
      <c r="H113" s="217">
        <f t="shared" si="56"/>
        <v>1.7738101894793592</v>
      </c>
      <c r="I113" s="212">
        <f>SUM(J113:L113)</f>
        <v>4.0950841716961461</v>
      </c>
      <c r="J113" s="215">
        <f t="shared" si="57"/>
        <v>3.0294043281512857</v>
      </c>
      <c r="K113" s="216">
        <f t="shared" si="57"/>
        <v>0.98066696530242747</v>
      </c>
      <c r="L113" s="216">
        <f t="shared" si="57"/>
        <v>8.5012878242433365E-2</v>
      </c>
      <c r="M113" s="214">
        <f t="shared" si="57"/>
        <v>0.18236311261423604</v>
      </c>
      <c r="N113" s="212">
        <f>+O113+P113</f>
        <v>9.371301384565156E-3</v>
      </c>
      <c r="O113" s="219">
        <f t="shared" si="58"/>
        <v>9.371301384565156E-3</v>
      </c>
      <c r="P113" s="217">
        <f t="shared" si="58"/>
        <v>0</v>
      </c>
      <c r="Q113" s="212">
        <f t="shared" si="58"/>
        <v>3.7094830776626163E-3</v>
      </c>
      <c r="AA113" s="116"/>
      <c r="AB113" s="116"/>
      <c r="AC113" s="116"/>
      <c r="AD113" s="116"/>
      <c r="AE113" s="116"/>
      <c r="AF113" s="116"/>
      <c r="AG113" s="116"/>
      <c r="AH113" s="116"/>
      <c r="AI113" s="116"/>
    </row>
    <row r="114" spans="1:35">
      <c r="B114" s="151" t="s">
        <v>417</v>
      </c>
      <c r="C114" s="248" t="s">
        <v>333</v>
      </c>
      <c r="D114" s="355">
        <f>SUM(D115:D117)</f>
        <v>0</v>
      </c>
      <c r="E114" s="154">
        <f t="shared" si="52"/>
        <v>0</v>
      </c>
      <c r="F114" s="155">
        <f>SUM(F115:F117)</f>
        <v>0</v>
      </c>
      <c r="G114" s="156">
        <f>SUM(G115:G117)</f>
        <v>0</v>
      </c>
      <c r="H114" s="157">
        <f>SUM(H115:H117)</f>
        <v>0</v>
      </c>
      <c r="I114" s="154">
        <f t="shared" si="30"/>
        <v>0</v>
      </c>
      <c r="J114" s="155">
        <f t="shared" ref="J114:Q114" si="59">SUM(J115:J117)</f>
        <v>0</v>
      </c>
      <c r="K114" s="156">
        <f t="shared" si="59"/>
        <v>0</v>
      </c>
      <c r="L114" s="156">
        <f t="shared" si="59"/>
        <v>0</v>
      </c>
      <c r="M114" s="153">
        <f t="shared" si="59"/>
        <v>0</v>
      </c>
      <c r="N114" s="154">
        <f t="shared" si="34"/>
        <v>0</v>
      </c>
      <c r="O114" s="159">
        <f>SUM(O115:O117)</f>
        <v>0</v>
      </c>
      <c r="P114" s="157">
        <f t="shared" si="59"/>
        <v>0</v>
      </c>
      <c r="Q114" s="154">
        <f t="shared" si="59"/>
        <v>0</v>
      </c>
      <c r="AA114" s="116"/>
      <c r="AB114" s="116"/>
      <c r="AC114" s="116"/>
      <c r="AD114" s="116"/>
      <c r="AE114" s="116"/>
      <c r="AF114" s="116"/>
      <c r="AG114" s="116"/>
      <c r="AH114" s="116"/>
      <c r="AI114" s="116"/>
    </row>
    <row r="115" spans="1:35">
      <c r="B115" s="268" t="s">
        <v>418</v>
      </c>
      <c r="C115" s="269" t="s">
        <v>339</v>
      </c>
      <c r="D115" s="354">
        <v>0</v>
      </c>
      <c r="E115" s="212">
        <f t="shared" si="52"/>
        <v>0</v>
      </c>
      <c r="F115" s="215">
        <f>IFERROR($D$115*F167/100, 0)</f>
        <v>0</v>
      </c>
      <c r="G115" s="216">
        <f>IFERROR($D$115*G167/100, 0)</f>
        <v>0</v>
      </c>
      <c r="H115" s="217">
        <f>IFERROR($D$115*H167/100, 0)</f>
        <v>0</v>
      </c>
      <c r="I115" s="212">
        <f t="shared" si="30"/>
        <v>0</v>
      </c>
      <c r="J115" s="215">
        <f t="shared" ref="J115:Q115" si="60">IFERROR($D$115*J167/100, 0)</f>
        <v>0</v>
      </c>
      <c r="K115" s="216">
        <f t="shared" si="60"/>
        <v>0</v>
      </c>
      <c r="L115" s="216">
        <f t="shared" si="60"/>
        <v>0</v>
      </c>
      <c r="M115" s="214">
        <f t="shared" si="60"/>
        <v>0</v>
      </c>
      <c r="N115" s="212">
        <f t="shared" si="34"/>
        <v>0</v>
      </c>
      <c r="O115" s="219">
        <f>IFERROR($D$115*O167/100, 0)</f>
        <v>0</v>
      </c>
      <c r="P115" s="217">
        <f t="shared" si="60"/>
        <v>0</v>
      </c>
      <c r="Q115" s="212">
        <f t="shared" si="60"/>
        <v>0</v>
      </c>
      <c r="AA115" s="116"/>
      <c r="AB115" s="116"/>
      <c r="AC115" s="116"/>
      <c r="AD115" s="116"/>
      <c r="AE115" s="116"/>
      <c r="AF115" s="116"/>
      <c r="AG115" s="116"/>
      <c r="AH115" s="116"/>
      <c r="AI115" s="116"/>
    </row>
    <row r="116" spans="1:35" s="116" customFormat="1">
      <c r="A116" s="119"/>
      <c r="B116" s="271" t="s">
        <v>419</v>
      </c>
      <c r="C116" s="269" t="s">
        <v>341</v>
      </c>
      <c r="D116" s="357">
        <v>0</v>
      </c>
      <c r="E116" s="212">
        <f t="shared" si="52"/>
        <v>0</v>
      </c>
      <c r="F116" s="215">
        <f>IFERROR($D$116*F168/100, 0)</f>
        <v>0</v>
      </c>
      <c r="G116" s="216">
        <f>IFERROR($D$116*G168/100, 0)</f>
        <v>0</v>
      </c>
      <c r="H116" s="217">
        <f>IFERROR($D$116*H168/100, 0)</f>
        <v>0</v>
      </c>
      <c r="I116" s="212">
        <f t="shared" si="30"/>
        <v>0</v>
      </c>
      <c r="J116" s="215">
        <f t="shared" ref="J116:Q116" si="61">IFERROR($D$116*J168/100, 0)</f>
        <v>0</v>
      </c>
      <c r="K116" s="216">
        <f t="shared" si="61"/>
        <v>0</v>
      </c>
      <c r="L116" s="216">
        <f t="shared" si="61"/>
        <v>0</v>
      </c>
      <c r="M116" s="214">
        <f t="shared" si="61"/>
        <v>0</v>
      </c>
      <c r="N116" s="212">
        <f t="shared" si="34"/>
        <v>0</v>
      </c>
      <c r="O116" s="219">
        <f>IFERROR($D$116*O168/100, 0)</f>
        <v>0</v>
      </c>
      <c r="P116" s="217">
        <f t="shared" si="61"/>
        <v>0</v>
      </c>
      <c r="Q116" s="212">
        <f t="shared" si="61"/>
        <v>0</v>
      </c>
    </row>
    <row r="117" spans="1:35" ht="15.75" thickBot="1">
      <c r="B117" s="271" t="s">
        <v>420</v>
      </c>
      <c r="C117" s="259" t="s">
        <v>345</v>
      </c>
      <c r="D117" s="357">
        <v>0</v>
      </c>
      <c r="E117" s="222">
        <f t="shared" si="52"/>
        <v>0</v>
      </c>
      <c r="F117" s="223">
        <f>IFERROR($D$117*F169/100, 0)</f>
        <v>0</v>
      </c>
      <c r="G117" s="224">
        <f>IFERROR($D$117*G169/100, 0)</f>
        <v>0</v>
      </c>
      <c r="H117" s="225">
        <f>IFERROR($D$117*H169/100, 0)</f>
        <v>0</v>
      </c>
      <c r="I117" s="222">
        <f t="shared" si="30"/>
        <v>0</v>
      </c>
      <c r="J117" s="223">
        <f t="shared" ref="J117:Q117" si="62">IFERROR($D$117*J169/100, 0)</f>
        <v>0</v>
      </c>
      <c r="K117" s="224">
        <f t="shared" si="62"/>
        <v>0</v>
      </c>
      <c r="L117" s="224">
        <f t="shared" si="62"/>
        <v>0</v>
      </c>
      <c r="M117" s="221">
        <f t="shared" si="62"/>
        <v>0</v>
      </c>
      <c r="N117" s="212">
        <f t="shared" si="34"/>
        <v>0</v>
      </c>
      <c r="O117" s="227">
        <f>IFERROR($D$117*O169/100, 0)</f>
        <v>0</v>
      </c>
      <c r="P117" s="225">
        <f t="shared" si="62"/>
        <v>0</v>
      </c>
      <c r="Q117" s="222">
        <f t="shared" si="62"/>
        <v>0</v>
      </c>
      <c r="AA117" s="116"/>
      <c r="AB117" s="116"/>
      <c r="AC117" s="116"/>
      <c r="AD117" s="116"/>
      <c r="AE117" s="116"/>
      <c r="AF117" s="116"/>
      <c r="AG117" s="116"/>
      <c r="AH117" s="116"/>
      <c r="AI117" s="116"/>
    </row>
    <row r="118" spans="1:35">
      <c r="B118" s="151" t="s">
        <v>421</v>
      </c>
      <c r="C118" s="248" t="s">
        <v>347</v>
      </c>
      <c r="D118" s="355">
        <f>SUM(D119:D120)</f>
        <v>0</v>
      </c>
      <c r="E118" s="154">
        <f t="shared" si="52"/>
        <v>0</v>
      </c>
      <c r="F118" s="155">
        <f>F119+F120</f>
        <v>0</v>
      </c>
      <c r="G118" s="156">
        <f>G119+G120</f>
        <v>0</v>
      </c>
      <c r="H118" s="157">
        <f>H119+H120</f>
        <v>0</v>
      </c>
      <c r="I118" s="154">
        <f t="shared" si="30"/>
        <v>0</v>
      </c>
      <c r="J118" s="155">
        <f t="shared" ref="J118:Q118" si="63">J119+J120</f>
        <v>0</v>
      </c>
      <c r="K118" s="156">
        <f t="shared" si="63"/>
        <v>0</v>
      </c>
      <c r="L118" s="156">
        <f t="shared" si="63"/>
        <v>0</v>
      </c>
      <c r="M118" s="153">
        <f t="shared" si="63"/>
        <v>0</v>
      </c>
      <c r="N118" s="154">
        <f t="shared" si="34"/>
        <v>0</v>
      </c>
      <c r="O118" s="159">
        <f>O119+O120</f>
        <v>0</v>
      </c>
      <c r="P118" s="157">
        <f t="shared" si="63"/>
        <v>0</v>
      </c>
      <c r="Q118" s="154">
        <f t="shared" si="63"/>
        <v>0</v>
      </c>
      <c r="AA118" s="116"/>
      <c r="AB118" s="116"/>
      <c r="AC118" s="116"/>
      <c r="AD118" s="116"/>
      <c r="AE118" s="116"/>
      <c r="AF118" s="116"/>
      <c r="AG118" s="116"/>
      <c r="AH118" s="116"/>
      <c r="AI118" s="116"/>
    </row>
    <row r="119" spans="1:35">
      <c r="B119" s="268" t="s">
        <v>422</v>
      </c>
      <c r="C119" s="269" t="s">
        <v>349</v>
      </c>
      <c r="D119" s="358">
        <v>0</v>
      </c>
      <c r="E119" s="212">
        <f t="shared" si="52"/>
        <v>0</v>
      </c>
      <c r="F119" s="215">
        <f>IFERROR($D$119*F171/100, 0)</f>
        <v>0</v>
      </c>
      <c r="G119" s="216">
        <f>IFERROR($D$119*G171/100, 0)</f>
        <v>0</v>
      </c>
      <c r="H119" s="217">
        <f>IFERROR($D$119*H171/100, 0)</f>
        <v>0</v>
      </c>
      <c r="I119" s="212">
        <f t="shared" si="30"/>
        <v>0</v>
      </c>
      <c r="J119" s="215">
        <f t="shared" ref="J119:Q119" si="64">IFERROR($D$119*J171/100, 0)</f>
        <v>0</v>
      </c>
      <c r="K119" s="216">
        <f t="shared" si="64"/>
        <v>0</v>
      </c>
      <c r="L119" s="216">
        <f t="shared" si="64"/>
        <v>0</v>
      </c>
      <c r="M119" s="214">
        <f t="shared" si="64"/>
        <v>0</v>
      </c>
      <c r="N119" s="212">
        <f t="shared" si="34"/>
        <v>0</v>
      </c>
      <c r="O119" s="219">
        <f>IFERROR($D$119*O171/100, 0)</f>
        <v>0</v>
      </c>
      <c r="P119" s="217">
        <f t="shared" si="64"/>
        <v>0</v>
      </c>
      <c r="Q119" s="212">
        <f t="shared" si="64"/>
        <v>0</v>
      </c>
      <c r="AA119" s="116"/>
      <c r="AB119" s="116"/>
      <c r="AC119" s="116"/>
      <c r="AD119" s="116"/>
      <c r="AE119" s="116"/>
      <c r="AF119" s="116"/>
      <c r="AG119" s="116"/>
      <c r="AH119" s="116"/>
      <c r="AI119" s="116"/>
    </row>
    <row r="120" spans="1:35" ht="15.75" thickBot="1">
      <c r="B120" s="271" t="s">
        <v>423</v>
      </c>
      <c r="C120" s="259" t="s">
        <v>351</v>
      </c>
      <c r="D120" s="359">
        <v>0</v>
      </c>
      <c r="E120" s="222">
        <f t="shared" si="52"/>
        <v>0</v>
      </c>
      <c r="F120" s="223">
        <f>IFERROR($D$120*F172/100, 0)</f>
        <v>0</v>
      </c>
      <c r="G120" s="224">
        <f>IFERROR($D$120*G172/100, 0)</f>
        <v>0</v>
      </c>
      <c r="H120" s="225">
        <f>IFERROR($D$120*H172/100, 0)</f>
        <v>0</v>
      </c>
      <c r="I120" s="222">
        <f t="shared" si="30"/>
        <v>0</v>
      </c>
      <c r="J120" s="223">
        <f t="shared" ref="J120:Q120" si="65">IFERROR($D$120*J172/100, 0)</f>
        <v>0</v>
      </c>
      <c r="K120" s="224">
        <f t="shared" si="65"/>
        <v>0</v>
      </c>
      <c r="L120" s="224">
        <f t="shared" si="65"/>
        <v>0</v>
      </c>
      <c r="M120" s="221">
        <f t="shared" si="65"/>
        <v>0</v>
      </c>
      <c r="N120" s="212">
        <f t="shared" si="34"/>
        <v>0</v>
      </c>
      <c r="O120" s="227">
        <f>IFERROR($D$120*O172/100, 0)</f>
        <v>0</v>
      </c>
      <c r="P120" s="225">
        <f t="shared" si="65"/>
        <v>0</v>
      </c>
      <c r="Q120" s="222">
        <f t="shared" si="65"/>
        <v>0</v>
      </c>
      <c r="AA120" s="116"/>
      <c r="AB120" s="116"/>
      <c r="AC120" s="116"/>
      <c r="AD120" s="116"/>
      <c r="AE120" s="116"/>
      <c r="AF120" s="116"/>
      <c r="AG120" s="116"/>
      <c r="AH120" s="116"/>
      <c r="AI120" s="116"/>
    </row>
    <row r="121" spans="1:35">
      <c r="B121" s="151" t="s">
        <v>424</v>
      </c>
      <c r="C121" s="248" t="s">
        <v>353</v>
      </c>
      <c r="D121" s="355">
        <f>SUM(D122:D135)</f>
        <v>10.723909999999998</v>
      </c>
      <c r="E121" s="154">
        <f t="shared" si="52"/>
        <v>3.7514434767909508</v>
      </c>
      <c r="F121" s="155">
        <f>SUM(F122:F135)</f>
        <v>0.18478913591397222</v>
      </c>
      <c r="G121" s="156">
        <f t="shared" ref="G121:Q121" si="66">SUM(G122:G135)</f>
        <v>0.68406460683289161</v>
      </c>
      <c r="H121" s="157">
        <f t="shared" si="66"/>
        <v>2.8825897340440871</v>
      </c>
      <c r="I121" s="154">
        <f t="shared" si="30"/>
        <v>6.654853863954032</v>
      </c>
      <c r="J121" s="155">
        <f t="shared" si="66"/>
        <v>4.9230350960836198</v>
      </c>
      <c r="K121" s="156">
        <f t="shared" si="66"/>
        <v>1.5936657391322544</v>
      </c>
      <c r="L121" s="156">
        <f t="shared" si="66"/>
        <v>0.13815302873815744</v>
      </c>
      <c r="M121" s="153">
        <f t="shared" si="66"/>
        <v>0.29635529179388537</v>
      </c>
      <c r="N121" s="154">
        <f t="shared" si="34"/>
        <v>1.522914758636581E-2</v>
      </c>
      <c r="O121" s="159">
        <f>SUM(O122:O135)</f>
        <v>1.522914758636581E-2</v>
      </c>
      <c r="P121" s="157">
        <f t="shared" si="66"/>
        <v>0</v>
      </c>
      <c r="Q121" s="154">
        <f t="shared" si="66"/>
        <v>6.0282198747652138E-3</v>
      </c>
      <c r="AA121" s="116"/>
      <c r="AB121" s="116"/>
      <c r="AC121" s="116"/>
      <c r="AD121" s="116"/>
      <c r="AE121" s="116"/>
      <c r="AF121" s="116"/>
      <c r="AG121" s="116"/>
      <c r="AH121" s="116"/>
      <c r="AI121" s="116"/>
    </row>
    <row r="122" spans="1:35">
      <c r="B122" s="268" t="s">
        <v>425</v>
      </c>
      <c r="C122" s="269" t="s">
        <v>355</v>
      </c>
      <c r="D122" s="354">
        <v>0</v>
      </c>
      <c r="E122" s="212">
        <f t="shared" si="52"/>
        <v>0</v>
      </c>
      <c r="F122" s="215">
        <f>IFERROR($D$122*F174/100, 0)</f>
        <v>0</v>
      </c>
      <c r="G122" s="216">
        <f>IFERROR($D$122*G174/100, 0)</f>
        <v>0</v>
      </c>
      <c r="H122" s="217">
        <f>IFERROR($D$122*H174/100, 0)</f>
        <v>0</v>
      </c>
      <c r="I122" s="212">
        <f t="shared" si="30"/>
        <v>0</v>
      </c>
      <c r="J122" s="215">
        <f t="shared" ref="J122:Q122" si="67">IFERROR($D$122*J174/100, 0)</f>
        <v>0</v>
      </c>
      <c r="K122" s="216">
        <f t="shared" si="67"/>
        <v>0</v>
      </c>
      <c r="L122" s="216">
        <f t="shared" si="67"/>
        <v>0</v>
      </c>
      <c r="M122" s="214">
        <f t="shared" si="67"/>
        <v>0</v>
      </c>
      <c r="N122" s="212">
        <f t="shared" si="34"/>
        <v>0</v>
      </c>
      <c r="O122" s="219">
        <f>IFERROR($D$122*O174/100, 0)</f>
        <v>0</v>
      </c>
      <c r="P122" s="217">
        <f t="shared" si="67"/>
        <v>0</v>
      </c>
      <c r="Q122" s="212">
        <f t="shared" si="67"/>
        <v>0</v>
      </c>
      <c r="AA122" s="116"/>
      <c r="AB122" s="116"/>
      <c r="AC122" s="116"/>
      <c r="AD122" s="116"/>
      <c r="AE122" s="116"/>
      <c r="AF122" s="116"/>
      <c r="AG122" s="116"/>
      <c r="AH122" s="116"/>
      <c r="AI122" s="116"/>
    </row>
    <row r="123" spans="1:35">
      <c r="B123" s="268" t="s">
        <v>426</v>
      </c>
      <c r="C123" s="269" t="s">
        <v>357</v>
      </c>
      <c r="D123" s="354">
        <v>0</v>
      </c>
      <c r="E123" s="212">
        <f t="shared" si="52"/>
        <v>0</v>
      </c>
      <c r="F123" s="215">
        <f>IFERROR($D$123*F175/100, 0)</f>
        <v>0</v>
      </c>
      <c r="G123" s="216">
        <f>IFERROR($D$123*G175/100, 0)</f>
        <v>0</v>
      </c>
      <c r="H123" s="217">
        <f>IFERROR($D$123*H175/100, 0)</f>
        <v>0</v>
      </c>
      <c r="I123" s="212">
        <f t="shared" si="30"/>
        <v>0</v>
      </c>
      <c r="J123" s="215">
        <f t="shared" ref="J123:Q123" si="68">IFERROR($D$123*J175/100, 0)</f>
        <v>0</v>
      </c>
      <c r="K123" s="216">
        <f t="shared" si="68"/>
        <v>0</v>
      </c>
      <c r="L123" s="216">
        <f t="shared" si="68"/>
        <v>0</v>
      </c>
      <c r="M123" s="214">
        <f t="shared" si="68"/>
        <v>0</v>
      </c>
      <c r="N123" s="212">
        <f t="shared" si="34"/>
        <v>0</v>
      </c>
      <c r="O123" s="219">
        <f>IFERROR($D$123*O175/100, 0)</f>
        <v>0</v>
      </c>
      <c r="P123" s="217">
        <f t="shared" si="68"/>
        <v>0</v>
      </c>
      <c r="Q123" s="212">
        <f t="shared" si="68"/>
        <v>0</v>
      </c>
      <c r="AA123" s="116"/>
      <c r="AB123" s="116"/>
      <c r="AC123" s="116"/>
      <c r="AD123" s="116"/>
      <c r="AE123" s="116"/>
      <c r="AF123" s="116"/>
      <c r="AG123" s="116"/>
      <c r="AH123" s="116"/>
      <c r="AI123" s="116"/>
    </row>
    <row r="124" spans="1:35">
      <c r="B124" s="268" t="s">
        <v>427</v>
      </c>
      <c r="C124" s="269" t="s">
        <v>359</v>
      </c>
      <c r="D124" s="354">
        <v>0</v>
      </c>
      <c r="E124" s="212">
        <f t="shared" si="52"/>
        <v>0</v>
      </c>
      <c r="F124" s="215">
        <f>IFERROR($D$124*F176/100, 0)</f>
        <v>0</v>
      </c>
      <c r="G124" s="216">
        <f>IFERROR($D$124*G176/100, 0)</f>
        <v>0</v>
      </c>
      <c r="H124" s="217">
        <f>IFERROR($D$124*H176/100, 0)</f>
        <v>0</v>
      </c>
      <c r="I124" s="212">
        <f t="shared" ref="I124:I143" si="69">SUM(J124:L124)</f>
        <v>0</v>
      </c>
      <c r="J124" s="215">
        <f t="shared" ref="J124:Q124" si="70">IFERROR($D$124*J176/100, 0)</f>
        <v>0</v>
      </c>
      <c r="K124" s="216">
        <f t="shared" si="70"/>
        <v>0</v>
      </c>
      <c r="L124" s="216">
        <f t="shared" si="70"/>
        <v>0</v>
      </c>
      <c r="M124" s="214">
        <f t="shared" si="70"/>
        <v>0</v>
      </c>
      <c r="N124" s="212">
        <f t="shared" si="34"/>
        <v>0</v>
      </c>
      <c r="O124" s="219">
        <f>IFERROR($D$124*O176/100, 0)</f>
        <v>0</v>
      </c>
      <c r="P124" s="217">
        <f t="shared" si="70"/>
        <v>0</v>
      </c>
      <c r="Q124" s="212">
        <f t="shared" si="70"/>
        <v>0</v>
      </c>
      <c r="AA124" s="116"/>
      <c r="AB124" s="116"/>
      <c r="AC124" s="116"/>
      <c r="AD124" s="116"/>
      <c r="AE124" s="116"/>
      <c r="AF124" s="116"/>
      <c r="AG124" s="116"/>
      <c r="AH124" s="116"/>
      <c r="AI124" s="116"/>
    </row>
    <row r="125" spans="1:35">
      <c r="B125" s="268" t="s">
        <v>428</v>
      </c>
      <c r="C125" s="269" t="s">
        <v>361</v>
      </c>
      <c r="D125" s="354">
        <v>2.41648</v>
      </c>
      <c r="E125" s="212">
        <f t="shared" si="52"/>
        <v>0.84533422350577347</v>
      </c>
      <c r="F125" s="215">
        <f>IFERROR($D$125*F177/100, 0)</f>
        <v>4.1639593315627943E-2</v>
      </c>
      <c r="G125" s="216">
        <f>IFERROR($D$125*G177/100, 0)</f>
        <v>0.15414419191503342</v>
      </c>
      <c r="H125" s="217">
        <f>IFERROR($D$125*H177/100, 0)</f>
        <v>0.64955043827511205</v>
      </c>
      <c r="I125" s="212">
        <f t="shared" si="69"/>
        <v>1.4995762986790862</v>
      </c>
      <c r="J125" s="215">
        <f t="shared" ref="J125:Q125" si="71">IFERROR($D$125*J177/100, 0)</f>
        <v>1.1093356666536875</v>
      </c>
      <c r="K125" s="216">
        <f t="shared" si="71"/>
        <v>0.35910981958057364</v>
      </c>
      <c r="L125" s="216">
        <f t="shared" si="71"/>
        <v>3.1130812444824945E-2</v>
      </c>
      <c r="M125" s="214">
        <f t="shared" si="71"/>
        <v>6.6779433575448521E-2</v>
      </c>
      <c r="N125" s="212">
        <f t="shared" si="34"/>
        <v>3.4316709632495283E-3</v>
      </c>
      <c r="O125" s="219">
        <f>IFERROR($D$125*O177/100, 0)</f>
        <v>3.4316709632495283E-3</v>
      </c>
      <c r="P125" s="217">
        <f t="shared" si="71"/>
        <v>0</v>
      </c>
      <c r="Q125" s="212">
        <f t="shared" si="71"/>
        <v>1.3583732764423278E-3</v>
      </c>
      <c r="AA125" s="116"/>
      <c r="AB125" s="116"/>
      <c r="AC125" s="116"/>
      <c r="AD125" s="116"/>
      <c r="AE125" s="116"/>
      <c r="AF125" s="116"/>
      <c r="AG125" s="116"/>
      <c r="AH125" s="116"/>
      <c r="AI125" s="116"/>
    </row>
    <row r="126" spans="1:35">
      <c r="B126" s="268" t="s">
        <v>429</v>
      </c>
      <c r="C126" s="269" t="s">
        <v>363</v>
      </c>
      <c r="D126" s="354">
        <v>0</v>
      </c>
      <c r="E126" s="212">
        <f t="shared" si="52"/>
        <v>0</v>
      </c>
      <c r="F126" s="215">
        <f>IFERROR($D$126*F178/100, 0)</f>
        <v>0</v>
      </c>
      <c r="G126" s="216">
        <f>IFERROR($D$126*G178/100, 0)</f>
        <v>0</v>
      </c>
      <c r="H126" s="217">
        <f>IFERROR($D$126*H178/100, 0)</f>
        <v>0</v>
      </c>
      <c r="I126" s="212">
        <f t="shared" si="69"/>
        <v>0</v>
      </c>
      <c r="J126" s="215">
        <f t="shared" ref="J126:Q126" si="72">IFERROR($D$126*J178/100, 0)</f>
        <v>0</v>
      </c>
      <c r="K126" s="216">
        <f t="shared" si="72"/>
        <v>0</v>
      </c>
      <c r="L126" s="216">
        <f t="shared" si="72"/>
        <v>0</v>
      </c>
      <c r="M126" s="214">
        <f t="shared" si="72"/>
        <v>0</v>
      </c>
      <c r="N126" s="212">
        <f t="shared" si="34"/>
        <v>0</v>
      </c>
      <c r="O126" s="219">
        <f>IFERROR($D$126*O178/100, 0)</f>
        <v>0</v>
      </c>
      <c r="P126" s="217">
        <f t="shared" si="72"/>
        <v>0</v>
      </c>
      <c r="Q126" s="212">
        <f t="shared" si="72"/>
        <v>0</v>
      </c>
      <c r="AA126" s="116"/>
      <c r="AB126" s="116"/>
      <c r="AC126" s="116"/>
      <c r="AD126" s="116"/>
      <c r="AE126" s="116"/>
      <c r="AF126" s="116"/>
      <c r="AG126" s="116"/>
      <c r="AH126" s="116"/>
      <c r="AI126" s="116"/>
    </row>
    <row r="127" spans="1:35">
      <c r="B127" s="268" t="s">
        <v>430</v>
      </c>
      <c r="C127" s="269" t="s">
        <v>365</v>
      </c>
      <c r="D127" s="358">
        <v>0</v>
      </c>
      <c r="E127" s="212">
        <f t="shared" si="52"/>
        <v>0</v>
      </c>
      <c r="F127" s="215">
        <f>IFERROR($D$127*F179/100, 0)</f>
        <v>0</v>
      </c>
      <c r="G127" s="216">
        <f>IFERROR($D$127*G179/100, 0)</f>
        <v>0</v>
      </c>
      <c r="H127" s="217">
        <f>IFERROR($D$127*H179/100, 0)</f>
        <v>0</v>
      </c>
      <c r="I127" s="212">
        <f t="shared" si="69"/>
        <v>0</v>
      </c>
      <c r="J127" s="215">
        <f t="shared" ref="J127:Q127" si="73">IFERROR($D$127*J179/100, 0)</f>
        <v>0</v>
      </c>
      <c r="K127" s="216">
        <f t="shared" si="73"/>
        <v>0</v>
      </c>
      <c r="L127" s="216">
        <f t="shared" si="73"/>
        <v>0</v>
      </c>
      <c r="M127" s="214">
        <f t="shared" si="73"/>
        <v>0</v>
      </c>
      <c r="N127" s="212">
        <f t="shared" si="34"/>
        <v>0</v>
      </c>
      <c r="O127" s="219">
        <f>IFERROR($D$127*O179/100, 0)</f>
        <v>0</v>
      </c>
      <c r="P127" s="217">
        <f t="shared" si="73"/>
        <v>0</v>
      </c>
      <c r="Q127" s="212">
        <f t="shared" si="73"/>
        <v>0</v>
      </c>
      <c r="AA127" s="116"/>
      <c r="AB127" s="116"/>
      <c r="AC127" s="116"/>
      <c r="AD127" s="116"/>
      <c r="AE127" s="116"/>
      <c r="AF127" s="116"/>
      <c r="AG127" s="116"/>
      <c r="AH127" s="116"/>
      <c r="AI127" s="116"/>
    </row>
    <row r="128" spans="1:35">
      <c r="B128" s="268" t="s">
        <v>431</v>
      </c>
      <c r="C128" s="269" t="s">
        <v>367</v>
      </c>
      <c r="D128" s="354">
        <v>3.79257</v>
      </c>
      <c r="E128" s="212">
        <f t="shared" si="52"/>
        <v>1.3267187049101548</v>
      </c>
      <c r="F128" s="215">
        <f>IFERROR($D$128*F180/100, 0)</f>
        <v>6.5351698512320006E-2</v>
      </c>
      <c r="G128" s="216">
        <f>IFERROR($D$128*G180/100, 0)</f>
        <v>0.24192322631728724</v>
      </c>
      <c r="H128" s="217">
        <f>IFERROR($D$128*H180/100, 0)</f>
        <v>1.0194437800805476</v>
      </c>
      <c r="I128" s="212">
        <f t="shared" si="69"/>
        <v>2.3535258239593717</v>
      </c>
      <c r="J128" s="215">
        <f t="shared" ref="J128:Q128" si="74">IFERROR($D$128*J180/100, 0)</f>
        <v>1.7410585518112196</v>
      </c>
      <c r="K128" s="216">
        <f t="shared" si="74"/>
        <v>0.56360869051127938</v>
      </c>
      <c r="L128" s="216">
        <f t="shared" si="74"/>
        <v>4.8858581636872532E-2</v>
      </c>
      <c r="M128" s="214">
        <f t="shared" si="74"/>
        <v>0.10480768572272016</v>
      </c>
      <c r="N128" s="212">
        <f t="shared" si="34"/>
        <v>5.3858721549904266E-3</v>
      </c>
      <c r="O128" s="219">
        <f>IFERROR($D$128*O180/100, 0)</f>
        <v>5.3858721549904266E-3</v>
      </c>
      <c r="P128" s="217">
        <f t="shared" si="74"/>
        <v>0</v>
      </c>
      <c r="Q128" s="212">
        <f t="shared" si="74"/>
        <v>2.1319132527630601E-3</v>
      </c>
      <c r="AA128" s="116"/>
      <c r="AB128" s="116"/>
      <c r="AC128" s="116"/>
      <c r="AD128" s="116"/>
      <c r="AE128" s="116"/>
      <c r="AF128" s="116"/>
      <c r="AG128" s="116"/>
      <c r="AH128" s="116"/>
      <c r="AI128" s="116"/>
    </row>
    <row r="129" spans="2:35">
      <c r="B129" s="268" t="s">
        <v>432</v>
      </c>
      <c r="C129" s="269" t="s">
        <v>369</v>
      </c>
      <c r="D129" s="354">
        <v>0</v>
      </c>
      <c r="E129" s="212">
        <f t="shared" si="52"/>
        <v>0</v>
      </c>
      <c r="F129" s="215">
        <f>IFERROR($D$129*F181/100, 0)</f>
        <v>0</v>
      </c>
      <c r="G129" s="216">
        <f>IFERROR($D$129*G181/100, 0)</f>
        <v>0</v>
      </c>
      <c r="H129" s="217">
        <f>IFERROR($D$129*H181/100, 0)</f>
        <v>0</v>
      </c>
      <c r="I129" s="212">
        <f t="shared" si="69"/>
        <v>0</v>
      </c>
      <c r="J129" s="215">
        <f t="shared" ref="J129:Q129" si="75">IFERROR($D$129*J181/100, 0)</f>
        <v>0</v>
      </c>
      <c r="K129" s="216">
        <f t="shared" si="75"/>
        <v>0</v>
      </c>
      <c r="L129" s="216">
        <f t="shared" si="75"/>
        <v>0</v>
      </c>
      <c r="M129" s="214">
        <f t="shared" si="75"/>
        <v>0</v>
      </c>
      <c r="N129" s="212">
        <f t="shared" si="34"/>
        <v>0</v>
      </c>
      <c r="O129" s="219">
        <f>IFERROR($D$129*O181/100, 0)</f>
        <v>0</v>
      </c>
      <c r="P129" s="217">
        <f t="shared" si="75"/>
        <v>0</v>
      </c>
      <c r="Q129" s="212">
        <f t="shared" si="75"/>
        <v>0</v>
      </c>
      <c r="AA129" s="116"/>
      <c r="AB129" s="116"/>
      <c r="AC129" s="116"/>
      <c r="AD129" s="116"/>
      <c r="AE129" s="116"/>
      <c r="AF129" s="116"/>
      <c r="AG129" s="116"/>
      <c r="AH129" s="116"/>
      <c r="AI129" s="116"/>
    </row>
    <row r="130" spans="2:35">
      <c r="B130" s="268" t="s">
        <v>433</v>
      </c>
      <c r="C130" s="269" t="s">
        <v>371</v>
      </c>
      <c r="D130" s="354">
        <v>4.4848599999999994</v>
      </c>
      <c r="E130" s="212">
        <f t="shared" si="52"/>
        <v>1.5688959336026378</v>
      </c>
      <c r="F130" s="215">
        <f>IFERROR($D$130*F182/100, 0)</f>
        <v>7.7280898860130065E-2</v>
      </c>
      <c r="G130" s="216">
        <f>IFERROR($D$130*G182/100, 0)</f>
        <v>0.28608352668015324</v>
      </c>
      <c r="H130" s="217">
        <f>IFERROR($D$130*H182/100, 0)</f>
        <v>1.2055315080623545</v>
      </c>
      <c r="I130" s="212">
        <f t="shared" si="69"/>
        <v>2.7831348734083812</v>
      </c>
      <c r="J130" s="215">
        <f t="shared" ref="J130:Q130" si="76">IFERROR($D$130*J182/100, 0)</f>
        <v>2.0588687503924952</v>
      </c>
      <c r="K130" s="216">
        <f t="shared" si="76"/>
        <v>0.66648896967660876</v>
      </c>
      <c r="L130" s="216">
        <f t="shared" si="76"/>
        <v>5.7777153339277618E-2</v>
      </c>
      <c r="M130" s="214">
        <f t="shared" si="76"/>
        <v>0.12393912238677167</v>
      </c>
      <c r="N130" s="212">
        <f t="shared" si="34"/>
        <v>6.3690011240479039E-3</v>
      </c>
      <c r="O130" s="219">
        <f>IFERROR($D$130*O182/100, 0)</f>
        <v>6.3690011240479039E-3</v>
      </c>
      <c r="P130" s="217">
        <f t="shared" si="76"/>
        <v>0</v>
      </c>
      <c r="Q130" s="212">
        <f t="shared" si="76"/>
        <v>2.5210694781604391E-3</v>
      </c>
      <c r="AA130" s="116"/>
      <c r="AB130" s="116"/>
      <c r="AC130" s="116"/>
      <c r="AD130" s="116"/>
      <c r="AE130" s="116"/>
      <c r="AF130" s="116"/>
      <c r="AG130" s="116"/>
      <c r="AH130" s="116"/>
      <c r="AI130" s="116"/>
    </row>
    <row r="131" spans="2:35">
      <c r="B131" s="268" t="s">
        <v>434</v>
      </c>
      <c r="C131" s="269" t="s">
        <v>373</v>
      </c>
      <c r="D131" s="354">
        <v>0</v>
      </c>
      <c r="E131" s="212">
        <f t="shared" si="52"/>
        <v>0</v>
      </c>
      <c r="F131" s="215">
        <f>IFERROR($D$131*F183/100, 0)</f>
        <v>0</v>
      </c>
      <c r="G131" s="216">
        <f>IFERROR($D$131*G183/100, 0)</f>
        <v>0</v>
      </c>
      <c r="H131" s="217">
        <f>IFERROR($D$131*H183/100, 0)</f>
        <v>0</v>
      </c>
      <c r="I131" s="212">
        <f t="shared" si="69"/>
        <v>0</v>
      </c>
      <c r="J131" s="215">
        <f t="shared" ref="J131:Q131" si="77">IFERROR($D$131*J183/100, 0)</f>
        <v>0</v>
      </c>
      <c r="K131" s="216">
        <f t="shared" si="77"/>
        <v>0</v>
      </c>
      <c r="L131" s="216">
        <f t="shared" si="77"/>
        <v>0</v>
      </c>
      <c r="M131" s="214">
        <f t="shared" si="77"/>
        <v>0</v>
      </c>
      <c r="N131" s="212">
        <f t="shared" si="34"/>
        <v>0</v>
      </c>
      <c r="O131" s="219">
        <f>IFERROR($D$131*O183/100, 0)</f>
        <v>0</v>
      </c>
      <c r="P131" s="217">
        <f t="shared" si="77"/>
        <v>0</v>
      </c>
      <c r="Q131" s="212">
        <f t="shared" si="77"/>
        <v>0</v>
      </c>
      <c r="AA131" s="116"/>
      <c r="AB131" s="116"/>
      <c r="AC131" s="116"/>
      <c r="AD131" s="116"/>
      <c r="AE131" s="116"/>
      <c r="AF131" s="116"/>
      <c r="AG131" s="116"/>
      <c r="AH131" s="116"/>
      <c r="AI131" s="116"/>
    </row>
    <row r="132" spans="2:35">
      <c r="B132" s="268" t="s">
        <v>435</v>
      </c>
      <c r="C132" s="269" t="s">
        <v>375</v>
      </c>
      <c r="D132" s="354">
        <v>0.03</v>
      </c>
      <c r="E132" s="212">
        <f t="shared" si="52"/>
        <v>1.0494614772385124E-2</v>
      </c>
      <c r="F132" s="215">
        <f>IFERROR($D$132*F184/100, 0)</f>
        <v>5.1694522589420904E-4</v>
      </c>
      <c r="G132" s="216">
        <f>IFERROR($D$132*G184/100, 0)</f>
        <v>1.9136619204177161E-3</v>
      </c>
      <c r="H132" s="217">
        <f>IFERROR($D$132*H184/100, 0)</f>
        <v>8.0640076260731983E-3</v>
      </c>
      <c r="I132" s="212">
        <f t="shared" si="69"/>
        <v>1.8616867907192521E-2</v>
      </c>
      <c r="J132" s="215">
        <f t="shared" ref="J132:Q132" si="78">IFERROR($D$132*J184/100, 0)</f>
        <v>1.3772127226217734E-2</v>
      </c>
      <c r="K132" s="216">
        <f t="shared" si="78"/>
        <v>4.4582593637924623E-3</v>
      </c>
      <c r="L132" s="216">
        <f t="shared" si="78"/>
        <v>3.8648131718232651E-4</v>
      </c>
      <c r="M132" s="214">
        <f t="shared" si="78"/>
        <v>8.2905010894501741E-4</v>
      </c>
      <c r="N132" s="212">
        <f t="shared" si="34"/>
        <v>4.260334407795051E-5</v>
      </c>
      <c r="O132" s="219">
        <f>IFERROR($D$132*O184/100, 0)</f>
        <v>4.260334407795051E-5</v>
      </c>
      <c r="P132" s="217">
        <f t="shared" si="78"/>
        <v>0</v>
      </c>
      <c r="Q132" s="212">
        <f t="shared" si="78"/>
        <v>1.6863867399386642E-5</v>
      </c>
      <c r="AA132" s="116"/>
      <c r="AB132" s="116"/>
      <c r="AC132" s="116"/>
      <c r="AD132" s="116"/>
      <c r="AE132" s="116"/>
      <c r="AF132" s="116"/>
      <c r="AG132" s="116"/>
      <c r="AH132" s="116"/>
      <c r="AI132" s="116"/>
    </row>
    <row r="133" spans="2:35">
      <c r="B133" s="268" t="s">
        <v>436</v>
      </c>
      <c r="C133" s="269" t="s">
        <v>377</v>
      </c>
      <c r="D133" s="354">
        <v>0</v>
      </c>
      <c r="E133" s="212">
        <f t="shared" si="52"/>
        <v>0</v>
      </c>
      <c r="F133" s="215">
        <f>IFERROR($D$133*F185/100, 0)</f>
        <v>0</v>
      </c>
      <c r="G133" s="216">
        <f>IFERROR($D$133*G185/100, 0)</f>
        <v>0</v>
      </c>
      <c r="H133" s="217">
        <f>IFERROR($D$133*H185/100, 0)</f>
        <v>0</v>
      </c>
      <c r="I133" s="212">
        <f t="shared" si="69"/>
        <v>0</v>
      </c>
      <c r="J133" s="215">
        <f t="shared" ref="J133:Q133" si="79">IFERROR($D$133*J185/100, 0)</f>
        <v>0</v>
      </c>
      <c r="K133" s="216">
        <f t="shared" si="79"/>
        <v>0</v>
      </c>
      <c r="L133" s="216">
        <f t="shared" si="79"/>
        <v>0</v>
      </c>
      <c r="M133" s="214">
        <f t="shared" si="79"/>
        <v>0</v>
      </c>
      <c r="N133" s="212">
        <f t="shared" si="34"/>
        <v>0</v>
      </c>
      <c r="O133" s="219">
        <f>IFERROR($D$133*O185/100, 0)</f>
        <v>0</v>
      </c>
      <c r="P133" s="217">
        <f t="shared" si="79"/>
        <v>0</v>
      </c>
      <c r="Q133" s="212">
        <f t="shared" si="79"/>
        <v>0</v>
      </c>
      <c r="AA133" s="116"/>
      <c r="AB133" s="116"/>
      <c r="AC133" s="116"/>
      <c r="AD133" s="116"/>
      <c r="AE133" s="116"/>
      <c r="AF133" s="116"/>
      <c r="AG133" s="116"/>
      <c r="AH133" s="116"/>
      <c r="AI133" s="116"/>
    </row>
    <row r="134" spans="2:35">
      <c r="B134" s="268" t="s">
        <v>437</v>
      </c>
      <c r="C134" s="269" t="s">
        <v>379</v>
      </c>
      <c r="D134" s="354">
        <v>0</v>
      </c>
      <c r="E134" s="212">
        <f t="shared" si="52"/>
        <v>0</v>
      </c>
      <c r="F134" s="215">
        <f>IFERROR($D$134*F186/100, 0)</f>
        <v>0</v>
      </c>
      <c r="G134" s="216">
        <f>IFERROR($D$134*G186/100, 0)</f>
        <v>0</v>
      </c>
      <c r="H134" s="217">
        <f>IFERROR($D$134*H186/100, 0)</f>
        <v>0</v>
      </c>
      <c r="I134" s="212">
        <f t="shared" si="69"/>
        <v>0</v>
      </c>
      <c r="J134" s="215">
        <f t="shared" ref="J134:Q134" si="80">IFERROR($D$134*J186/100, 0)</f>
        <v>0</v>
      </c>
      <c r="K134" s="216">
        <f t="shared" si="80"/>
        <v>0</v>
      </c>
      <c r="L134" s="216">
        <f t="shared" si="80"/>
        <v>0</v>
      </c>
      <c r="M134" s="214">
        <f t="shared" si="80"/>
        <v>0</v>
      </c>
      <c r="N134" s="212">
        <f t="shared" si="34"/>
        <v>0</v>
      </c>
      <c r="O134" s="219">
        <f>IFERROR($D$134*O186/100, 0)</f>
        <v>0</v>
      </c>
      <c r="P134" s="217">
        <f t="shared" si="80"/>
        <v>0</v>
      </c>
      <c r="Q134" s="212">
        <f t="shared" si="80"/>
        <v>0</v>
      </c>
      <c r="AA134" s="116"/>
      <c r="AB134" s="116"/>
      <c r="AC134" s="116"/>
      <c r="AD134" s="116"/>
      <c r="AE134" s="116"/>
      <c r="AF134" s="116"/>
      <c r="AG134" s="116"/>
      <c r="AH134" s="116"/>
      <c r="AI134" s="116"/>
    </row>
    <row r="135" spans="2:35" ht="15.75" thickBot="1">
      <c r="B135" s="300" t="s">
        <v>438</v>
      </c>
      <c r="C135" s="301" t="s">
        <v>381</v>
      </c>
      <c r="D135" s="360">
        <v>0</v>
      </c>
      <c r="E135" s="361">
        <f t="shared" si="52"/>
        <v>0</v>
      </c>
      <c r="F135" s="362">
        <f>IFERROR($D$135*F187/100, 0)</f>
        <v>0</v>
      </c>
      <c r="G135" s="363">
        <f>IFERROR($D$135*G187/100, 0)</f>
        <v>0</v>
      </c>
      <c r="H135" s="364">
        <f>IFERROR($D$135*H187/100, 0)</f>
        <v>0</v>
      </c>
      <c r="I135" s="361">
        <f t="shared" si="69"/>
        <v>0</v>
      </c>
      <c r="J135" s="362">
        <f t="shared" ref="J135:Q135" si="81">IFERROR($D$135*J187/100, 0)</f>
        <v>0</v>
      </c>
      <c r="K135" s="363">
        <f t="shared" si="81"/>
        <v>0</v>
      </c>
      <c r="L135" s="363">
        <f t="shared" si="81"/>
        <v>0</v>
      </c>
      <c r="M135" s="365">
        <f t="shared" si="81"/>
        <v>0</v>
      </c>
      <c r="N135" s="361">
        <f t="shared" si="34"/>
        <v>0</v>
      </c>
      <c r="O135" s="366">
        <f>IFERROR($D$135*O187/100, 0)</f>
        <v>0</v>
      </c>
      <c r="P135" s="364">
        <f t="shared" si="81"/>
        <v>0</v>
      </c>
      <c r="Q135" s="361">
        <f t="shared" si="81"/>
        <v>0</v>
      </c>
      <c r="AA135" s="116"/>
      <c r="AB135" s="116"/>
      <c r="AC135" s="116"/>
      <c r="AD135" s="116"/>
      <c r="AE135" s="116"/>
      <c r="AF135" s="116"/>
      <c r="AG135" s="116"/>
      <c r="AH135" s="116"/>
      <c r="AI135" s="116"/>
    </row>
    <row r="136" spans="2:35" ht="15.75" thickBot="1">
      <c r="B136" s="311" t="s">
        <v>439</v>
      </c>
      <c r="C136" s="312" t="s">
        <v>383</v>
      </c>
      <c r="D136" s="367">
        <v>0</v>
      </c>
      <c r="E136" s="314">
        <f t="shared" si="52"/>
        <v>0</v>
      </c>
      <c r="F136" s="368">
        <f>IFERROR($D$136*F188/100, 0)</f>
        <v>0</v>
      </c>
      <c r="G136" s="369">
        <f>IFERROR($D$136*G188/100, 0)</f>
        <v>0</v>
      </c>
      <c r="H136" s="370">
        <f>IFERROR($D$136*H188/100, 0)</f>
        <v>0</v>
      </c>
      <c r="I136" s="314">
        <f t="shared" si="69"/>
        <v>0</v>
      </c>
      <c r="J136" s="368">
        <f t="shared" ref="J136:Q136" si="82">IFERROR($D$136*J188/100, 0)</f>
        <v>0</v>
      </c>
      <c r="K136" s="369">
        <f t="shared" si="82"/>
        <v>0</v>
      </c>
      <c r="L136" s="369">
        <f t="shared" si="82"/>
        <v>0</v>
      </c>
      <c r="M136" s="313">
        <f t="shared" si="82"/>
        <v>0</v>
      </c>
      <c r="N136" s="314">
        <f t="shared" si="34"/>
        <v>0</v>
      </c>
      <c r="O136" s="371">
        <f>IFERROR($D$136*O188/100, 0)</f>
        <v>0</v>
      </c>
      <c r="P136" s="370">
        <f t="shared" si="82"/>
        <v>0</v>
      </c>
      <c r="Q136" s="314">
        <f t="shared" si="82"/>
        <v>0</v>
      </c>
      <c r="AA136" s="116"/>
      <c r="AB136" s="116"/>
      <c r="AC136" s="116"/>
      <c r="AD136" s="116"/>
      <c r="AE136" s="116"/>
      <c r="AF136" s="116"/>
      <c r="AG136" s="116"/>
      <c r="AH136" s="116"/>
      <c r="AI136" s="116"/>
    </row>
    <row r="137" spans="2:35">
      <c r="B137" s="151" t="s">
        <v>440</v>
      </c>
      <c r="C137" s="211" t="s">
        <v>385</v>
      </c>
      <c r="D137" s="355">
        <f>SUM(D138:D143)</f>
        <v>27.473510000000001</v>
      </c>
      <c r="E137" s="154">
        <f t="shared" si="52"/>
        <v>9.610796796509014</v>
      </c>
      <c r="F137" s="155">
        <f>SUM(F138:F143)</f>
        <v>0.47340999443522702</v>
      </c>
      <c r="G137" s="156">
        <f t="shared" ref="G137:Q137" si="83">SUM(G138:G143)</f>
        <v>1.7525003302405111</v>
      </c>
      <c r="H137" s="157">
        <f t="shared" si="83"/>
        <v>7.3848864718332763</v>
      </c>
      <c r="I137" s="154">
        <f t="shared" si="69"/>
        <v>17.049023553897761</v>
      </c>
      <c r="J137" s="155">
        <f t="shared" si="83"/>
        <v>12.612289169025505</v>
      </c>
      <c r="K137" s="156">
        <f t="shared" si="83"/>
        <v>4.0828011071248618</v>
      </c>
      <c r="L137" s="156">
        <f t="shared" si="83"/>
        <v>0.35393327774739392</v>
      </c>
      <c r="M137" s="153">
        <f t="shared" si="83"/>
        <v>0.75923054862006756</v>
      </c>
      <c r="N137" s="154">
        <f t="shared" si="34"/>
        <v>3.9015446651967142E-2</v>
      </c>
      <c r="O137" s="159">
        <f>SUM(O138:O143)</f>
        <v>3.9015446651967142E-2</v>
      </c>
      <c r="P137" s="157">
        <f t="shared" si="83"/>
        <v>0</v>
      </c>
      <c r="Q137" s="154">
        <f t="shared" si="83"/>
        <v>1.5443654321190768E-2</v>
      </c>
      <c r="AA137" s="116"/>
      <c r="AB137" s="116"/>
      <c r="AC137" s="116"/>
      <c r="AD137" s="116"/>
      <c r="AE137" s="116"/>
      <c r="AF137" s="116"/>
      <c r="AG137" s="116"/>
      <c r="AH137" s="116"/>
      <c r="AI137" s="116"/>
    </row>
    <row r="138" spans="2:35">
      <c r="B138" s="170" t="s">
        <v>441</v>
      </c>
      <c r="C138" s="372" t="s">
        <v>387</v>
      </c>
      <c r="D138" s="373">
        <v>2.52</v>
      </c>
      <c r="E138" s="326">
        <f t="shared" si="52"/>
        <v>0.88154764088035031</v>
      </c>
      <c r="F138" s="374">
        <f>IFERROR($D$138*F189/100, 0)</f>
        <v>4.3423398975113561E-2</v>
      </c>
      <c r="G138" s="375">
        <f>IFERROR($D$138*G189/100, 0)</f>
        <v>0.16074760131508817</v>
      </c>
      <c r="H138" s="376">
        <f>IFERROR($D$138*H189/100, 0)</f>
        <v>0.67737664059014857</v>
      </c>
      <c r="I138" s="326">
        <f t="shared" si="69"/>
        <v>1.5638169042041721</v>
      </c>
      <c r="J138" s="374">
        <f t="shared" ref="J138:Q138" si="84">IFERROR($D$138*J189/100, 0)</f>
        <v>1.1568586870022897</v>
      </c>
      <c r="K138" s="375">
        <f t="shared" si="84"/>
        <v>0.37449378655856685</v>
      </c>
      <c r="L138" s="375">
        <f t="shared" si="84"/>
        <v>3.2464430643315424E-2</v>
      </c>
      <c r="M138" s="325">
        <f t="shared" si="84"/>
        <v>6.9640209151381458E-2</v>
      </c>
      <c r="N138" s="326">
        <f t="shared" si="34"/>
        <v>3.5786809025478432E-3</v>
      </c>
      <c r="O138" s="377">
        <f>IFERROR($D$138*O189/100, 0)</f>
        <v>3.5786809025478432E-3</v>
      </c>
      <c r="P138" s="376">
        <f t="shared" si="84"/>
        <v>0</v>
      </c>
      <c r="Q138" s="326">
        <f t="shared" si="84"/>
        <v>1.4165648615484783E-3</v>
      </c>
      <c r="AA138" s="116"/>
      <c r="AB138" s="116"/>
      <c r="AC138" s="116"/>
      <c r="AD138" s="116"/>
      <c r="AE138" s="116"/>
      <c r="AF138" s="116"/>
      <c r="AG138" s="116"/>
      <c r="AH138" s="116"/>
      <c r="AI138" s="116"/>
    </row>
    <row r="139" spans="2:35">
      <c r="B139" s="170" t="s">
        <v>442</v>
      </c>
      <c r="C139" s="372" t="s">
        <v>389</v>
      </c>
      <c r="D139" s="373">
        <v>1.3641800000000002</v>
      </c>
      <c r="E139" s="326">
        <f t="shared" si="52"/>
        <v>0.47721811933974467</v>
      </c>
      <c r="F139" s="374">
        <f>IFERROR($D$139*F189/100, 0)</f>
        <v>2.3506877942012071E-2</v>
      </c>
      <c r="G139" s="375">
        <f>IFERROR($D$139*G189/100, 0)</f>
        <v>8.7019310619848009E-2</v>
      </c>
      <c r="H139" s="376">
        <f>IFERROR($D$139*H189/100, 0)</f>
        <v>0.36669193077788459</v>
      </c>
      <c r="I139" s="326">
        <f t="shared" si="69"/>
        <v>0.84655862872112986</v>
      </c>
      <c r="J139" s="374">
        <f t="shared" ref="J139:Q139" si="85">IFERROR($D$139*J189/100, 0)</f>
        <v>0.62625535064872362</v>
      </c>
      <c r="K139" s="375">
        <f t="shared" si="85"/>
        <v>0.20272894196328006</v>
      </c>
      <c r="L139" s="375">
        <f t="shared" si="85"/>
        <v>1.7574336109126208E-2</v>
      </c>
      <c r="M139" s="325">
        <f t="shared" si="85"/>
        <v>3.7699119254020468E-2</v>
      </c>
      <c r="N139" s="326">
        <f t="shared" si="34"/>
        <v>1.9372876641419513E-3</v>
      </c>
      <c r="O139" s="377">
        <f>IFERROR($D$139*O189/100, 0)</f>
        <v>1.9372876641419513E-3</v>
      </c>
      <c r="P139" s="376">
        <f t="shared" si="85"/>
        <v>0</v>
      </c>
      <c r="Q139" s="326">
        <f t="shared" si="85"/>
        <v>7.668450209631759E-4</v>
      </c>
      <c r="AA139" s="116"/>
      <c r="AB139" s="116"/>
      <c r="AC139" s="116"/>
      <c r="AD139" s="116"/>
      <c r="AE139" s="116"/>
      <c r="AF139" s="116"/>
      <c r="AG139" s="116"/>
      <c r="AH139" s="116"/>
      <c r="AI139" s="116"/>
    </row>
    <row r="140" spans="2:35">
      <c r="B140" s="268" t="s">
        <v>443</v>
      </c>
      <c r="C140" s="269" t="s">
        <v>391</v>
      </c>
      <c r="D140" s="354">
        <v>0</v>
      </c>
      <c r="E140" s="212">
        <f t="shared" si="52"/>
        <v>0</v>
      </c>
      <c r="F140" s="215">
        <f>IFERROR($D$140*F189/100, 0)</f>
        <v>0</v>
      </c>
      <c r="G140" s="216">
        <f>IFERROR($D$140*G189/100, 0)</f>
        <v>0</v>
      </c>
      <c r="H140" s="217">
        <f>IFERROR($D$140*H189/100, 0)</f>
        <v>0</v>
      </c>
      <c r="I140" s="212">
        <f t="shared" si="69"/>
        <v>0</v>
      </c>
      <c r="J140" s="215">
        <f t="shared" ref="J140:Q140" si="86">IFERROR($D$140*J189/100, 0)</f>
        <v>0</v>
      </c>
      <c r="K140" s="216">
        <f t="shared" si="86"/>
        <v>0</v>
      </c>
      <c r="L140" s="216">
        <f t="shared" si="86"/>
        <v>0</v>
      </c>
      <c r="M140" s="214">
        <f t="shared" si="86"/>
        <v>0</v>
      </c>
      <c r="N140" s="326">
        <f t="shared" si="34"/>
        <v>0</v>
      </c>
      <c r="O140" s="219">
        <f>IFERROR($D$140*O189/100, 0)</f>
        <v>0</v>
      </c>
      <c r="P140" s="217">
        <f t="shared" si="86"/>
        <v>0</v>
      </c>
      <c r="Q140" s="212">
        <f t="shared" si="86"/>
        <v>0</v>
      </c>
      <c r="AA140" s="116"/>
      <c r="AB140" s="116"/>
      <c r="AC140" s="116"/>
      <c r="AD140" s="116"/>
      <c r="AE140" s="116"/>
      <c r="AF140" s="116"/>
      <c r="AG140" s="116"/>
      <c r="AH140" s="116"/>
      <c r="AI140" s="116"/>
    </row>
    <row r="141" spans="2:35">
      <c r="B141" s="271" t="s">
        <v>444</v>
      </c>
      <c r="C141" s="259" t="s">
        <v>393</v>
      </c>
      <c r="D141" s="357">
        <v>19.478300000000001</v>
      </c>
      <c r="E141" s="222">
        <f t="shared" si="52"/>
        <v>6.813908497364972</v>
      </c>
      <c r="F141" s="223">
        <f>IFERROR($D$141*F189/100, 0)</f>
        <v>0.33564047311783907</v>
      </c>
      <c r="G141" s="224">
        <f>IFERROR($D$141*G189/100, 0)</f>
        <v>1.2424960328157468</v>
      </c>
      <c r="H141" s="225">
        <f>IFERROR($D$141*H189/100, 0)</f>
        <v>5.2357719914313865</v>
      </c>
      <c r="I141" s="222">
        <f t="shared" si="69"/>
        <v>12.087497938555604</v>
      </c>
      <c r="J141" s="223">
        <f t="shared" ref="J141:Q141" si="87">IFERROR($D$141*J189/100, 0)</f>
        <v>8.9419208583478955</v>
      </c>
      <c r="K141" s="224">
        <f t="shared" si="87"/>
        <v>2.8946437788586241</v>
      </c>
      <c r="L141" s="224">
        <f t="shared" si="87"/>
        <v>0.25093330134908365</v>
      </c>
      <c r="M141" s="221">
        <f t="shared" si="87"/>
        <v>0.53828289123545781</v>
      </c>
      <c r="N141" s="326">
        <f t="shared" si="34"/>
        <v>2.7661357231784783E-2</v>
      </c>
      <c r="O141" s="227">
        <f>IFERROR($D$141*O189/100, 0)</f>
        <v>2.7661357231784783E-2</v>
      </c>
      <c r="P141" s="225">
        <f t="shared" si="87"/>
        <v>0</v>
      </c>
      <c r="Q141" s="222">
        <f t="shared" si="87"/>
        <v>1.0949315612182431E-2</v>
      </c>
      <c r="AA141" s="116"/>
      <c r="AB141" s="116"/>
      <c r="AC141" s="116"/>
      <c r="AD141" s="116"/>
      <c r="AE141" s="116"/>
      <c r="AF141" s="116"/>
      <c r="AG141" s="116"/>
      <c r="AH141" s="116"/>
      <c r="AI141" s="116"/>
    </row>
    <row r="142" spans="2:35">
      <c r="B142" s="271" t="s">
        <v>445</v>
      </c>
      <c r="C142" s="378" t="s">
        <v>395</v>
      </c>
      <c r="D142" s="357">
        <v>4.1110299999999995</v>
      </c>
      <c r="E142" s="222">
        <f t="shared" si="52"/>
        <v>1.4381225389239469</v>
      </c>
      <c r="F142" s="223">
        <f>IFERROR($D$142*F189/100, 0)</f>
        <v>7.0839244400262333E-2</v>
      </c>
      <c r="G142" s="224">
        <f>IFERROR($D$142*G189/100, 0)</f>
        <v>0.26223738548982811</v>
      </c>
      <c r="H142" s="225">
        <f>IFERROR($D$142*H189/100, 0)</f>
        <v>1.1050459090338565</v>
      </c>
      <c r="I142" s="222">
        <f t="shared" si="69"/>
        <v>2.5511500824168554</v>
      </c>
      <c r="J142" s="223">
        <f t="shared" ref="J142:Q142" si="88">IFERROR($D$142*J189/100, 0)</f>
        <v>1.887254273026596</v>
      </c>
      <c r="K142" s="224">
        <f t="shared" si="88"/>
        <v>0.6109345997443909</v>
      </c>
      <c r="L142" s="224">
        <f t="shared" si="88"/>
        <v>5.2961209645868645E-2</v>
      </c>
      <c r="M142" s="221">
        <f t="shared" si="88"/>
        <v>0.11360832897920782</v>
      </c>
      <c r="N142" s="326">
        <f t="shared" si="34"/>
        <v>5.8381208534925618E-3</v>
      </c>
      <c r="O142" s="227">
        <f>IFERROR($D$142*O189/100, 0)</f>
        <v>5.8381208534925618E-3</v>
      </c>
      <c r="P142" s="225">
        <f t="shared" si="88"/>
        <v>0</v>
      </c>
      <c r="Q142" s="222">
        <f t="shared" si="88"/>
        <v>2.3109288264966821E-3</v>
      </c>
      <c r="AA142" s="116"/>
      <c r="AB142" s="116"/>
      <c r="AC142" s="116"/>
      <c r="AD142" s="116"/>
      <c r="AE142" s="116"/>
      <c r="AF142" s="116"/>
      <c r="AG142" s="116"/>
      <c r="AH142" s="116"/>
      <c r="AI142" s="116"/>
    </row>
    <row r="143" spans="2:35" ht="15.75" thickBot="1">
      <c r="B143" s="271" t="s">
        <v>446</v>
      </c>
      <c r="C143" s="378" t="s">
        <v>399</v>
      </c>
      <c r="D143" s="357">
        <v>0</v>
      </c>
      <c r="E143" s="222">
        <f t="shared" si="52"/>
        <v>0</v>
      </c>
      <c r="F143" s="223">
        <f>IFERROR($D$143*F189/100, 0)</f>
        <v>0</v>
      </c>
      <c r="G143" s="224">
        <f>IFERROR($D$143*G189/100, 0)</f>
        <v>0</v>
      </c>
      <c r="H143" s="225">
        <f>IFERROR($D$143*H189/100, 0)</f>
        <v>0</v>
      </c>
      <c r="I143" s="222">
        <f t="shared" si="69"/>
        <v>0</v>
      </c>
      <c r="J143" s="223">
        <f t="shared" ref="J143:Q143" si="89">IFERROR($D$143*J189/100, 0)</f>
        <v>0</v>
      </c>
      <c r="K143" s="224">
        <f t="shared" si="89"/>
        <v>0</v>
      </c>
      <c r="L143" s="224">
        <f t="shared" si="89"/>
        <v>0</v>
      </c>
      <c r="M143" s="221">
        <f t="shared" si="89"/>
        <v>0</v>
      </c>
      <c r="N143" s="326">
        <f>+O143+P143</f>
        <v>0</v>
      </c>
      <c r="O143" s="227">
        <f>IFERROR($D$143*O189/100, 0)</f>
        <v>0</v>
      </c>
      <c r="P143" s="225">
        <f t="shared" si="89"/>
        <v>0</v>
      </c>
      <c r="Q143" s="222">
        <f t="shared" si="89"/>
        <v>0</v>
      </c>
      <c r="AA143" s="116"/>
      <c r="AB143" s="116"/>
      <c r="AC143" s="116"/>
      <c r="AD143" s="116"/>
      <c r="AE143" s="116"/>
      <c r="AF143" s="116"/>
      <c r="AG143" s="116"/>
      <c r="AH143" s="116"/>
      <c r="AI143" s="116"/>
    </row>
    <row r="144" spans="2:35" ht="102.75" thickBot="1">
      <c r="B144" s="123" t="s">
        <v>137</v>
      </c>
      <c r="C144" s="124" t="s">
        <v>447</v>
      </c>
      <c r="D144" s="379" t="s">
        <v>448</v>
      </c>
      <c r="E144" s="380" t="s">
        <v>240</v>
      </c>
      <c r="F144" s="381" t="s">
        <v>241</v>
      </c>
      <c r="G144" s="382" t="s">
        <v>242</v>
      </c>
      <c r="H144" s="383" t="s">
        <v>243</v>
      </c>
      <c r="I144" s="384" t="s">
        <v>244</v>
      </c>
      <c r="J144" s="381" t="s">
        <v>245</v>
      </c>
      <c r="K144" s="382" t="s">
        <v>246</v>
      </c>
      <c r="L144" s="385" t="s">
        <v>247</v>
      </c>
      <c r="M144" s="380" t="s">
        <v>248</v>
      </c>
      <c r="N144" s="384" t="s">
        <v>249</v>
      </c>
      <c r="O144" s="386" t="s">
        <v>250</v>
      </c>
      <c r="P144" s="387" t="s">
        <v>251</v>
      </c>
      <c r="Q144" s="388" t="s">
        <v>252</v>
      </c>
      <c r="AA144" s="116"/>
      <c r="AB144" s="116"/>
      <c r="AC144" s="116"/>
      <c r="AD144" s="116"/>
      <c r="AE144" s="116"/>
      <c r="AF144" s="116"/>
      <c r="AG144" s="116"/>
      <c r="AH144" s="116"/>
      <c r="AI144" s="116"/>
    </row>
    <row r="145" spans="1:35">
      <c r="B145" s="389" t="s">
        <v>139</v>
      </c>
      <c r="C145" s="390" t="s">
        <v>1334</v>
      </c>
      <c r="D145" s="391"/>
      <c r="E145" s="392"/>
      <c r="F145" s="393"/>
      <c r="G145" s="393"/>
      <c r="H145" s="393"/>
      <c r="I145" s="392"/>
      <c r="J145" s="393"/>
      <c r="K145" s="393"/>
      <c r="L145" s="394"/>
      <c r="M145" s="392"/>
      <c r="N145" s="395"/>
      <c r="O145" s="396"/>
      <c r="P145" s="397"/>
      <c r="Q145" s="398"/>
      <c r="R145" s="116" t="s">
        <v>449</v>
      </c>
      <c r="AA145" s="116"/>
      <c r="AB145" s="116"/>
      <c r="AC145" s="116"/>
      <c r="AD145" s="116"/>
      <c r="AE145" s="116"/>
      <c r="AF145" s="116"/>
      <c r="AG145" s="116"/>
      <c r="AH145" s="116"/>
      <c r="AI145" s="116"/>
    </row>
    <row r="146" spans="1:35" ht="25.5">
      <c r="A146" s="119" t="s">
        <v>1335</v>
      </c>
      <c r="B146" s="389">
        <v>1</v>
      </c>
      <c r="C146" s="390" t="s">
        <v>257</v>
      </c>
      <c r="D146" s="399">
        <f>O146+E146+I146+M146+P146+Q146</f>
        <v>100</v>
      </c>
      <c r="E146" s="400">
        <f t="shared" ref="E146:E189" si="90">SUM(F146:H146)</f>
        <v>34.982049241283747</v>
      </c>
      <c r="F146" s="401">
        <v>1.7231507529806969</v>
      </c>
      <c r="G146" s="401">
        <v>6.378873068059054</v>
      </c>
      <c r="H146" s="401">
        <v>26.880025420243992</v>
      </c>
      <c r="I146" s="400">
        <f>SUM(J146:L146)</f>
        <v>62.056226357308411</v>
      </c>
      <c r="J146" s="401">
        <v>45.907090754059112</v>
      </c>
      <c r="K146" s="401">
        <v>14.860864545974875</v>
      </c>
      <c r="L146" s="402">
        <v>1.2882710572744216</v>
      </c>
      <c r="M146" s="403">
        <v>2.7635003631500581</v>
      </c>
      <c r="N146" s="404">
        <f>+O146+P146</f>
        <v>0.14201114692650171</v>
      </c>
      <c r="O146" s="405">
        <v>0.14201114692650171</v>
      </c>
      <c r="P146" s="406">
        <v>0</v>
      </c>
      <c r="Q146" s="407">
        <v>5.6212891331288817E-2</v>
      </c>
      <c r="AA146" s="116"/>
      <c r="AB146" s="116"/>
      <c r="AC146" s="116"/>
      <c r="AD146" s="116"/>
      <c r="AE146" s="116"/>
      <c r="AF146" s="116"/>
      <c r="AG146" s="116"/>
      <c r="AH146" s="116"/>
      <c r="AI146" s="116"/>
    </row>
    <row r="147" spans="1:35" ht="15.75" thickBot="1">
      <c r="A147" s="119" t="s">
        <v>1336</v>
      </c>
      <c r="B147" s="408">
        <v>2</v>
      </c>
      <c r="C147" s="171" t="s">
        <v>293</v>
      </c>
      <c r="D147" s="409">
        <f>O147+E147+I147+M147+P147+Q147</f>
        <v>100</v>
      </c>
      <c r="E147" s="410">
        <f t="shared" si="90"/>
        <v>34.982049241283747</v>
      </c>
      <c r="F147" s="411">
        <v>1.7231507529806969</v>
      </c>
      <c r="G147" s="411">
        <v>6.378873068059054</v>
      </c>
      <c r="H147" s="411">
        <v>26.880025420243992</v>
      </c>
      <c r="I147" s="410">
        <f>SUM(J147:L147)</f>
        <v>62.056226357308411</v>
      </c>
      <c r="J147" s="411">
        <v>45.907090754059112</v>
      </c>
      <c r="K147" s="411">
        <v>14.860864545974875</v>
      </c>
      <c r="L147" s="412">
        <v>1.2882710572744216</v>
      </c>
      <c r="M147" s="413">
        <v>2.7635003631500581</v>
      </c>
      <c r="N147" s="404">
        <f>+O147+P147</f>
        <v>0.14201114692650171</v>
      </c>
      <c r="O147" s="414">
        <v>0.14201114692650171</v>
      </c>
      <c r="P147" s="415">
        <v>0</v>
      </c>
      <c r="Q147" s="416">
        <v>5.6212891331288817E-2</v>
      </c>
      <c r="AA147" s="116"/>
      <c r="AB147" s="116"/>
      <c r="AC147" s="116"/>
      <c r="AD147" s="116"/>
      <c r="AE147" s="116"/>
      <c r="AF147" s="116"/>
      <c r="AG147" s="116"/>
      <c r="AH147" s="116"/>
      <c r="AI147" s="116"/>
    </row>
    <row r="148" spans="1:35" s="116" customFormat="1">
      <c r="A148" s="119"/>
      <c r="B148" s="417" t="s">
        <v>141</v>
      </c>
      <c r="C148" s="418" t="s">
        <v>1337</v>
      </c>
      <c r="D148" s="391"/>
      <c r="E148" s="392"/>
      <c r="F148" s="393"/>
      <c r="G148" s="393"/>
      <c r="H148" s="393"/>
      <c r="I148" s="392"/>
      <c r="J148" s="393"/>
      <c r="K148" s="393"/>
      <c r="L148" s="394"/>
      <c r="M148" s="392"/>
      <c r="N148" s="398"/>
      <c r="O148" s="396"/>
      <c r="P148" s="397"/>
      <c r="Q148" s="398"/>
      <c r="R148" s="116" t="s">
        <v>450</v>
      </c>
    </row>
    <row r="149" spans="1:35" s="116" customFormat="1" ht="25.5">
      <c r="A149" s="119" t="s">
        <v>1338</v>
      </c>
      <c r="B149" s="419">
        <v>1</v>
      </c>
      <c r="C149" s="420" t="s">
        <v>302</v>
      </c>
      <c r="D149" s="399">
        <f>O149+E149+I149+M149+P149+Q149</f>
        <v>100</v>
      </c>
      <c r="E149" s="400">
        <f t="shared" si="90"/>
        <v>34.982049241283747</v>
      </c>
      <c r="F149" s="401">
        <v>1.7231507529806969</v>
      </c>
      <c r="G149" s="401">
        <v>6.378873068059054</v>
      </c>
      <c r="H149" s="401">
        <v>26.880025420243992</v>
      </c>
      <c r="I149" s="400">
        <f>SUM(J149:L149)</f>
        <v>62.056226357308411</v>
      </c>
      <c r="J149" s="401">
        <v>45.907090754059112</v>
      </c>
      <c r="K149" s="401">
        <v>14.860864545974875</v>
      </c>
      <c r="L149" s="402">
        <v>1.2882710572744216</v>
      </c>
      <c r="M149" s="403">
        <v>2.7635003631500581</v>
      </c>
      <c r="N149" s="404">
        <f>+O149+P149</f>
        <v>0.14201114692650171</v>
      </c>
      <c r="O149" s="421">
        <v>0.14201114692650171</v>
      </c>
      <c r="P149" s="422">
        <v>0</v>
      </c>
      <c r="Q149" s="407">
        <v>5.6212891331288817E-2</v>
      </c>
    </row>
    <row r="150" spans="1:35" s="116" customFormat="1" ht="15.75" thickBot="1">
      <c r="A150" s="119" t="s">
        <v>1339</v>
      </c>
      <c r="B150" s="423">
        <v>2</v>
      </c>
      <c r="C150" s="424" t="s">
        <v>304</v>
      </c>
      <c r="D150" s="409">
        <f>O150+E150+I150+M150+P150+Q150</f>
        <v>100</v>
      </c>
      <c r="E150" s="410">
        <f t="shared" si="90"/>
        <v>34.982049241283747</v>
      </c>
      <c r="F150" s="411">
        <v>1.7231507529806969</v>
      </c>
      <c r="G150" s="411">
        <v>6.378873068059054</v>
      </c>
      <c r="H150" s="411">
        <v>26.880025420243992</v>
      </c>
      <c r="I150" s="410">
        <f>SUM(J150:L150)</f>
        <v>62.056226357308411</v>
      </c>
      <c r="J150" s="411">
        <v>45.907090754059112</v>
      </c>
      <c r="K150" s="411">
        <v>14.860864545974875</v>
      </c>
      <c r="L150" s="412">
        <v>1.2882710572744216</v>
      </c>
      <c r="M150" s="413">
        <v>2.7635003631500581</v>
      </c>
      <c r="N150" s="404">
        <f>+O150+P150</f>
        <v>0.14201114692650171</v>
      </c>
      <c r="O150" s="425">
        <v>0.14201114692650171</v>
      </c>
      <c r="P150" s="426">
        <v>0</v>
      </c>
      <c r="Q150" s="416">
        <v>5.6212891331288817E-2</v>
      </c>
    </row>
    <row r="151" spans="1:35" s="116" customFormat="1">
      <c r="A151" s="119"/>
      <c r="B151" s="417" t="s">
        <v>143</v>
      </c>
      <c r="C151" s="418" t="s">
        <v>1340</v>
      </c>
      <c r="D151" s="391"/>
      <c r="E151" s="392"/>
      <c r="F151" s="393"/>
      <c r="G151" s="393"/>
      <c r="H151" s="393"/>
      <c r="I151" s="392"/>
      <c r="J151" s="393"/>
      <c r="K151" s="393"/>
      <c r="L151" s="394"/>
      <c r="M151" s="392"/>
      <c r="N151" s="398"/>
      <c r="O151" s="396"/>
      <c r="P151" s="397"/>
      <c r="Q151" s="398"/>
      <c r="R151" s="116" t="s">
        <v>451</v>
      </c>
    </row>
    <row r="152" spans="1:35" s="116" customFormat="1" ht="15.75" thickBot="1">
      <c r="A152" s="119" t="s">
        <v>1341</v>
      </c>
      <c r="B152" s="423">
        <v>1</v>
      </c>
      <c r="C152" s="424" t="s">
        <v>308</v>
      </c>
      <c r="D152" s="409">
        <f>O152+E152+I152+M152+P152+Q152</f>
        <v>100</v>
      </c>
      <c r="E152" s="410">
        <f t="shared" si="90"/>
        <v>34.982049241283747</v>
      </c>
      <c r="F152" s="411">
        <v>1.7231507529806969</v>
      </c>
      <c r="G152" s="411">
        <v>6.378873068059054</v>
      </c>
      <c r="H152" s="411">
        <v>26.880025420243992</v>
      </c>
      <c r="I152" s="410">
        <f>SUM(J152:L152)</f>
        <v>62.056226357308411</v>
      </c>
      <c r="J152" s="411">
        <v>45.907090754059112</v>
      </c>
      <c r="K152" s="411">
        <v>14.860864545974875</v>
      </c>
      <c r="L152" s="412">
        <v>1.2882710572744216</v>
      </c>
      <c r="M152" s="413">
        <v>2.7635003631500581</v>
      </c>
      <c r="N152" s="427">
        <f>+O152+P152</f>
        <v>0.14201114692650171</v>
      </c>
      <c r="O152" s="414">
        <v>0.14201114692650171</v>
      </c>
      <c r="P152" s="415">
        <v>0</v>
      </c>
      <c r="Q152" s="416">
        <v>5.6212891331288817E-2</v>
      </c>
    </row>
    <row r="153" spans="1:35" s="116" customFormat="1">
      <c r="A153" s="119"/>
      <c r="B153" s="417" t="s">
        <v>452</v>
      </c>
      <c r="C153" s="418" t="s">
        <v>1342</v>
      </c>
      <c r="D153" s="391"/>
      <c r="E153" s="392"/>
      <c r="F153" s="393"/>
      <c r="G153" s="393"/>
      <c r="H153" s="393"/>
      <c r="I153" s="392"/>
      <c r="J153" s="393"/>
      <c r="K153" s="393"/>
      <c r="L153" s="394"/>
      <c r="M153" s="392"/>
      <c r="N153" s="398"/>
      <c r="O153" s="396"/>
      <c r="P153" s="397"/>
      <c r="Q153" s="398"/>
      <c r="R153" s="116" t="s">
        <v>453</v>
      </c>
    </row>
    <row r="154" spans="1:35" s="116" customFormat="1">
      <c r="A154" s="119" t="s">
        <v>1343</v>
      </c>
      <c r="B154" s="419">
        <v>1</v>
      </c>
      <c r="C154" s="420" t="s">
        <v>263</v>
      </c>
      <c r="D154" s="399">
        <f t="shared" ref="D154:D159" si="91">O154+E154+I154+M154+P154+Q154</f>
        <v>100</v>
      </c>
      <c r="E154" s="400">
        <f t="shared" si="90"/>
        <v>34.982049241283747</v>
      </c>
      <c r="F154" s="401">
        <v>1.7231507529806969</v>
      </c>
      <c r="G154" s="401">
        <v>6.378873068059054</v>
      </c>
      <c r="H154" s="401">
        <v>26.880025420243992</v>
      </c>
      <c r="I154" s="400">
        <f t="shared" ref="I154:I159" si="92">SUM(J154:L154)</f>
        <v>62.056226357308411</v>
      </c>
      <c r="J154" s="401">
        <v>45.907090754059112</v>
      </c>
      <c r="K154" s="401">
        <v>14.860864545974875</v>
      </c>
      <c r="L154" s="402">
        <v>1.2882710572744216</v>
      </c>
      <c r="M154" s="403">
        <v>2.7635003631500581</v>
      </c>
      <c r="N154" s="404">
        <f t="shared" ref="N154:N159" si="93">+O154+P154</f>
        <v>0.14201114692650171</v>
      </c>
      <c r="O154" s="421">
        <v>0.14201114692650171</v>
      </c>
      <c r="P154" s="422">
        <v>0</v>
      </c>
      <c r="Q154" s="407">
        <v>5.6212891331288817E-2</v>
      </c>
    </row>
    <row r="155" spans="1:35" s="116" customFormat="1">
      <c r="A155" s="119" t="s">
        <v>1344</v>
      </c>
      <c r="B155" s="419">
        <v>2</v>
      </c>
      <c r="C155" s="420" t="s">
        <v>267</v>
      </c>
      <c r="D155" s="399">
        <f t="shared" si="91"/>
        <v>100</v>
      </c>
      <c r="E155" s="400">
        <f t="shared" si="90"/>
        <v>34.982049241283747</v>
      </c>
      <c r="F155" s="401">
        <v>1.7231507529806969</v>
      </c>
      <c r="G155" s="401">
        <v>6.378873068059054</v>
      </c>
      <c r="H155" s="401">
        <v>26.880025420243992</v>
      </c>
      <c r="I155" s="400">
        <f t="shared" si="92"/>
        <v>62.056226357308411</v>
      </c>
      <c r="J155" s="401">
        <v>45.907090754059112</v>
      </c>
      <c r="K155" s="401">
        <v>14.860864545974875</v>
      </c>
      <c r="L155" s="402">
        <v>1.2882710572744216</v>
      </c>
      <c r="M155" s="403">
        <v>2.7635003631500581</v>
      </c>
      <c r="N155" s="404">
        <f t="shared" si="93"/>
        <v>0.14201114692650171</v>
      </c>
      <c r="O155" s="421">
        <v>0.14201114692650171</v>
      </c>
      <c r="P155" s="422">
        <v>0</v>
      </c>
      <c r="Q155" s="407">
        <v>5.6212891331288817E-2</v>
      </c>
    </row>
    <row r="156" spans="1:35" s="116" customFormat="1">
      <c r="A156" s="119" t="s">
        <v>1345</v>
      </c>
      <c r="B156" s="419">
        <v>3</v>
      </c>
      <c r="C156" s="420" t="s">
        <v>454</v>
      </c>
      <c r="D156" s="399">
        <f t="shared" si="91"/>
        <v>100</v>
      </c>
      <c r="E156" s="400">
        <f t="shared" si="90"/>
        <v>34.982049241283747</v>
      </c>
      <c r="F156" s="401">
        <v>1.7231507529806969</v>
      </c>
      <c r="G156" s="401">
        <v>6.378873068059054</v>
      </c>
      <c r="H156" s="401">
        <v>26.880025420243992</v>
      </c>
      <c r="I156" s="400">
        <f t="shared" si="92"/>
        <v>62.056226357308411</v>
      </c>
      <c r="J156" s="401">
        <v>45.907090754059112</v>
      </c>
      <c r="K156" s="401">
        <v>14.860864545974875</v>
      </c>
      <c r="L156" s="402">
        <v>1.2882710572744216</v>
      </c>
      <c r="M156" s="403">
        <v>2.7635003631500581</v>
      </c>
      <c r="N156" s="404">
        <f t="shared" si="93"/>
        <v>0.14201114692650171</v>
      </c>
      <c r="O156" s="421">
        <v>0.14201114692650171</v>
      </c>
      <c r="P156" s="422">
        <v>0</v>
      </c>
      <c r="Q156" s="407">
        <v>5.6212891331288817E-2</v>
      </c>
    </row>
    <row r="157" spans="1:35" s="116" customFormat="1">
      <c r="A157" s="119" t="s">
        <v>1346</v>
      </c>
      <c r="B157" s="419">
        <v>4</v>
      </c>
      <c r="C157" s="420" t="s">
        <v>455</v>
      </c>
      <c r="D157" s="399">
        <f t="shared" si="91"/>
        <v>100</v>
      </c>
      <c r="E157" s="400">
        <f t="shared" si="90"/>
        <v>34.982049241283747</v>
      </c>
      <c r="F157" s="401">
        <v>1.7231507529806969</v>
      </c>
      <c r="G157" s="401">
        <v>6.378873068059054</v>
      </c>
      <c r="H157" s="401">
        <v>26.880025420243992</v>
      </c>
      <c r="I157" s="400">
        <f t="shared" si="92"/>
        <v>62.056226357308411</v>
      </c>
      <c r="J157" s="401">
        <v>45.907090754059112</v>
      </c>
      <c r="K157" s="401">
        <v>14.860864545974875</v>
      </c>
      <c r="L157" s="402">
        <v>1.2882710572744216</v>
      </c>
      <c r="M157" s="403">
        <v>2.7635003631500581</v>
      </c>
      <c r="N157" s="404">
        <f t="shared" si="93"/>
        <v>0.14201114692650171</v>
      </c>
      <c r="O157" s="421">
        <v>0.14201114692650171</v>
      </c>
      <c r="P157" s="422">
        <v>0</v>
      </c>
      <c r="Q157" s="407">
        <v>5.6212891331288817E-2</v>
      </c>
    </row>
    <row r="158" spans="1:35" s="116" customFormat="1" ht="26.25" thickBot="1">
      <c r="A158" s="119" t="s">
        <v>1347</v>
      </c>
      <c r="B158" s="423">
        <v>5</v>
      </c>
      <c r="C158" s="424" t="s">
        <v>317</v>
      </c>
      <c r="D158" s="409">
        <f t="shared" si="91"/>
        <v>100</v>
      </c>
      <c r="E158" s="410">
        <f t="shared" si="90"/>
        <v>34.982049241283747</v>
      </c>
      <c r="F158" s="411">
        <v>1.7231507529806969</v>
      </c>
      <c r="G158" s="411">
        <v>6.378873068059054</v>
      </c>
      <c r="H158" s="411">
        <v>26.880025420243992</v>
      </c>
      <c r="I158" s="410">
        <f t="shared" si="92"/>
        <v>62.056226357308411</v>
      </c>
      <c r="J158" s="411">
        <v>45.907090754059112</v>
      </c>
      <c r="K158" s="411">
        <v>14.860864545974875</v>
      </c>
      <c r="L158" s="412">
        <v>1.2882710572744216</v>
      </c>
      <c r="M158" s="413">
        <v>2.7635003631500581</v>
      </c>
      <c r="N158" s="404">
        <f t="shared" si="93"/>
        <v>0.14201114692650171</v>
      </c>
      <c r="O158" s="425">
        <v>0.14201114692650171</v>
      </c>
      <c r="P158" s="426">
        <v>0</v>
      </c>
      <c r="Q158" s="416">
        <v>5.6212891331288817E-2</v>
      </c>
    </row>
    <row r="159" spans="1:35" s="116" customFormat="1" ht="15.75" thickBot="1">
      <c r="A159" s="119" t="s">
        <v>1348</v>
      </c>
      <c r="B159" s="428" t="s">
        <v>456</v>
      </c>
      <c r="C159" s="429" t="s">
        <v>1349</v>
      </c>
      <c r="D159" s="430">
        <f t="shared" si="91"/>
        <v>100</v>
      </c>
      <c r="E159" s="431">
        <f t="shared" si="90"/>
        <v>34.982049241283747</v>
      </c>
      <c r="F159" s="432">
        <v>1.7231507529806969</v>
      </c>
      <c r="G159" s="432">
        <v>6.378873068059054</v>
      </c>
      <c r="H159" s="432">
        <v>26.880025420243992</v>
      </c>
      <c r="I159" s="431">
        <f t="shared" si="92"/>
        <v>62.056226357308411</v>
      </c>
      <c r="J159" s="432">
        <v>45.907090754059112</v>
      </c>
      <c r="K159" s="432">
        <v>14.860864545974875</v>
      </c>
      <c r="L159" s="433">
        <v>1.2882710572744216</v>
      </c>
      <c r="M159" s="434">
        <v>2.7635003631500581</v>
      </c>
      <c r="N159" s="431">
        <f t="shared" si="93"/>
        <v>0.14201114692650171</v>
      </c>
      <c r="O159" s="435">
        <v>0.14201114692650171</v>
      </c>
      <c r="P159" s="436">
        <v>0</v>
      </c>
      <c r="Q159" s="437">
        <v>5.6212891331288817E-2</v>
      </c>
      <c r="R159" s="116" t="s">
        <v>457</v>
      </c>
    </row>
    <row r="160" spans="1:35" s="116" customFormat="1">
      <c r="A160" s="119"/>
      <c r="B160" s="417" t="s">
        <v>458</v>
      </c>
      <c r="C160" s="418" t="s">
        <v>1350</v>
      </c>
      <c r="D160" s="391"/>
      <c r="E160" s="392"/>
      <c r="F160" s="393"/>
      <c r="G160" s="393"/>
      <c r="H160" s="393"/>
      <c r="I160" s="392"/>
      <c r="J160" s="393"/>
      <c r="K160" s="393"/>
      <c r="L160" s="394"/>
      <c r="M160" s="392"/>
      <c r="N160" s="398"/>
      <c r="O160" s="396"/>
      <c r="P160" s="397"/>
      <c r="Q160" s="398"/>
      <c r="R160" s="116" t="s">
        <v>459</v>
      </c>
    </row>
    <row r="161" spans="1:18" s="116" customFormat="1">
      <c r="A161" s="119" t="s">
        <v>1351</v>
      </c>
      <c r="B161" s="419">
        <v>1</v>
      </c>
      <c r="C161" s="420" t="s">
        <v>271</v>
      </c>
      <c r="D161" s="399">
        <f>O161+E161+I161+M161+P161+Q161</f>
        <v>100</v>
      </c>
      <c r="E161" s="400">
        <f t="shared" si="90"/>
        <v>34.982049241283747</v>
      </c>
      <c r="F161" s="401">
        <v>1.7231507529806969</v>
      </c>
      <c r="G161" s="401">
        <v>6.378873068059054</v>
      </c>
      <c r="H161" s="401">
        <v>26.880025420243992</v>
      </c>
      <c r="I161" s="400">
        <f>SUM(J161:L161)</f>
        <v>62.056226357308411</v>
      </c>
      <c r="J161" s="401">
        <v>45.907090754059112</v>
      </c>
      <c r="K161" s="401">
        <v>14.860864545974875</v>
      </c>
      <c r="L161" s="402">
        <v>1.2882710572744216</v>
      </c>
      <c r="M161" s="403">
        <v>2.7635003631500581</v>
      </c>
      <c r="N161" s="400">
        <f>+O161+P161</f>
        <v>0.14201114692650171</v>
      </c>
      <c r="O161" s="405">
        <v>0.14201114692650171</v>
      </c>
      <c r="P161" s="406">
        <v>0</v>
      </c>
      <c r="Q161" s="407">
        <v>5.6212891331288817E-2</v>
      </c>
    </row>
    <row r="162" spans="1:18" s="116" customFormat="1">
      <c r="A162" s="119" t="s">
        <v>1352</v>
      </c>
      <c r="B162" s="419">
        <v>2</v>
      </c>
      <c r="C162" s="438" t="s">
        <v>325</v>
      </c>
      <c r="D162" s="399">
        <f>O162+E162+I162+M162+P162+Q162</f>
        <v>100</v>
      </c>
      <c r="E162" s="400">
        <f t="shared" si="90"/>
        <v>34.982049241283747</v>
      </c>
      <c r="F162" s="401">
        <v>1.7231507529806969</v>
      </c>
      <c r="G162" s="401">
        <v>6.378873068059054</v>
      </c>
      <c r="H162" s="401">
        <v>26.880025420243992</v>
      </c>
      <c r="I162" s="400">
        <f>SUM(J162:L162)</f>
        <v>62.056226357308411</v>
      </c>
      <c r="J162" s="401">
        <v>45.907090754059112</v>
      </c>
      <c r="K162" s="401">
        <v>14.860864545974875</v>
      </c>
      <c r="L162" s="402">
        <v>1.2882710572744216</v>
      </c>
      <c r="M162" s="403">
        <v>2.7635003631500581</v>
      </c>
      <c r="N162" s="400">
        <f>+O162+P162</f>
        <v>0.14201114692650171</v>
      </c>
      <c r="O162" s="405">
        <v>0.14201114692650171</v>
      </c>
      <c r="P162" s="406">
        <v>0</v>
      </c>
      <c r="Q162" s="407">
        <v>5.6212891331288817E-2</v>
      </c>
    </row>
    <row r="163" spans="1:18" s="116" customFormat="1">
      <c r="A163" s="119" t="s">
        <v>1353</v>
      </c>
      <c r="B163" s="419">
        <v>3</v>
      </c>
      <c r="C163" s="420" t="s">
        <v>460</v>
      </c>
      <c r="D163" s="399">
        <f>O163+E163+I163+M163+P163+Q163</f>
        <v>100</v>
      </c>
      <c r="E163" s="400">
        <f t="shared" si="90"/>
        <v>34.982049241283747</v>
      </c>
      <c r="F163" s="401">
        <v>1.7231507529806969</v>
      </c>
      <c r="G163" s="401">
        <v>6.378873068059054</v>
      </c>
      <c r="H163" s="401">
        <v>26.880025420243992</v>
      </c>
      <c r="I163" s="400">
        <f>SUM(J163:L163)</f>
        <v>62.056226357308411</v>
      </c>
      <c r="J163" s="401">
        <v>45.907090754059112</v>
      </c>
      <c r="K163" s="401">
        <v>14.860864545974875</v>
      </c>
      <c r="L163" s="402">
        <v>1.2882710572744216</v>
      </c>
      <c r="M163" s="403">
        <v>2.7635003631500581</v>
      </c>
      <c r="N163" s="400">
        <f>+O163+P163</f>
        <v>0.14201114692650171</v>
      </c>
      <c r="O163" s="405">
        <v>0.14201114692650171</v>
      </c>
      <c r="P163" s="406">
        <v>0</v>
      </c>
      <c r="Q163" s="407">
        <v>5.6212891331288817E-2</v>
      </c>
    </row>
    <row r="164" spans="1:18" s="116" customFormat="1">
      <c r="A164" s="119" t="s">
        <v>1354</v>
      </c>
      <c r="B164" s="423">
        <v>4</v>
      </c>
      <c r="C164" s="424" t="s">
        <v>329</v>
      </c>
      <c r="D164" s="399">
        <f>O164+E164+I164+M164+P164+Q164</f>
        <v>100</v>
      </c>
      <c r="E164" s="400">
        <f>SUM(F164:H164)</f>
        <v>34.982049241283747</v>
      </c>
      <c r="F164" s="401">
        <v>1.7231507529806969</v>
      </c>
      <c r="G164" s="401">
        <v>6.378873068059054</v>
      </c>
      <c r="H164" s="401">
        <v>26.880025420243992</v>
      </c>
      <c r="I164" s="400">
        <f>SUM(J164:L164)</f>
        <v>62.056226357308411</v>
      </c>
      <c r="J164" s="401">
        <v>45.907090754059112</v>
      </c>
      <c r="K164" s="401">
        <v>14.860864545974875</v>
      </c>
      <c r="L164" s="402">
        <v>1.2882710572744216</v>
      </c>
      <c r="M164" s="403">
        <v>2.7635003631500581</v>
      </c>
      <c r="N164" s="400">
        <f>+O164+P164</f>
        <v>0.14201114692650171</v>
      </c>
      <c r="O164" s="405">
        <v>0.14201114692650171</v>
      </c>
      <c r="P164" s="406">
        <v>0</v>
      </c>
      <c r="Q164" s="407">
        <v>5.6212891331288817E-2</v>
      </c>
    </row>
    <row r="165" spans="1:18" s="116" customFormat="1" ht="15.75" thickBot="1">
      <c r="A165" s="119" t="s">
        <v>1355</v>
      </c>
      <c r="B165" s="423">
        <v>5</v>
      </c>
      <c r="C165" s="424" t="s">
        <v>461</v>
      </c>
      <c r="D165" s="409">
        <f>O165+E165+I165+M165+P165+Q165</f>
        <v>100</v>
      </c>
      <c r="E165" s="410">
        <f t="shared" si="90"/>
        <v>34.982049241283747</v>
      </c>
      <c r="F165" s="411">
        <v>1.7231507529806969</v>
      </c>
      <c r="G165" s="411">
        <v>6.378873068059054</v>
      </c>
      <c r="H165" s="411">
        <v>26.880025420243992</v>
      </c>
      <c r="I165" s="410">
        <f>SUM(J165:L165)</f>
        <v>62.056226357308411</v>
      </c>
      <c r="J165" s="411">
        <v>45.907090754059112</v>
      </c>
      <c r="K165" s="411">
        <v>14.860864545974875</v>
      </c>
      <c r="L165" s="412">
        <v>1.2882710572744216</v>
      </c>
      <c r="M165" s="413">
        <v>2.7635003631500581</v>
      </c>
      <c r="N165" s="400">
        <f>+O165+P165</f>
        <v>0.14201114692650171</v>
      </c>
      <c r="O165" s="414">
        <v>0.14201114692650171</v>
      </c>
      <c r="P165" s="415">
        <v>0</v>
      </c>
      <c r="Q165" s="416">
        <v>5.6212891331288817E-2</v>
      </c>
    </row>
    <row r="166" spans="1:18" s="116" customFormat="1">
      <c r="A166" s="119"/>
      <c r="B166" s="417" t="s">
        <v>462</v>
      </c>
      <c r="C166" s="418" t="s">
        <v>1356</v>
      </c>
      <c r="D166" s="391"/>
      <c r="E166" s="392"/>
      <c r="F166" s="393"/>
      <c r="G166" s="393"/>
      <c r="H166" s="393"/>
      <c r="I166" s="392"/>
      <c r="J166" s="393"/>
      <c r="K166" s="393"/>
      <c r="L166" s="394"/>
      <c r="M166" s="392"/>
      <c r="N166" s="398"/>
      <c r="O166" s="396"/>
      <c r="P166" s="397"/>
      <c r="Q166" s="398"/>
      <c r="R166" s="116" t="s">
        <v>463</v>
      </c>
    </row>
    <row r="167" spans="1:18" s="116" customFormat="1">
      <c r="A167" s="119" t="s">
        <v>1357</v>
      </c>
      <c r="B167" s="419">
        <v>1</v>
      </c>
      <c r="C167" s="420" t="s">
        <v>464</v>
      </c>
      <c r="D167" s="399">
        <f>O167+E167+I167+M167+P167+Q167</f>
        <v>100</v>
      </c>
      <c r="E167" s="400">
        <f t="shared" si="90"/>
        <v>34.982049241283747</v>
      </c>
      <c r="F167" s="401">
        <v>1.7231507529806969</v>
      </c>
      <c r="G167" s="401">
        <v>6.378873068059054</v>
      </c>
      <c r="H167" s="401">
        <v>26.880025420243992</v>
      </c>
      <c r="I167" s="400">
        <f>SUM(J167:L167)</f>
        <v>62.056226357308411</v>
      </c>
      <c r="J167" s="401">
        <v>45.907090754059112</v>
      </c>
      <c r="K167" s="401">
        <v>14.860864545974875</v>
      </c>
      <c r="L167" s="402">
        <v>1.2882710572744216</v>
      </c>
      <c r="M167" s="403">
        <v>2.7635003631500581</v>
      </c>
      <c r="N167" s="400">
        <f>+O167+P167</f>
        <v>0.14201114692650171</v>
      </c>
      <c r="O167" s="405">
        <v>0.14201114692650171</v>
      </c>
      <c r="P167" s="406">
        <v>0</v>
      </c>
      <c r="Q167" s="407">
        <v>5.6212891331288817E-2</v>
      </c>
    </row>
    <row r="168" spans="1:18" s="116" customFormat="1">
      <c r="A168" s="119" t="s">
        <v>1358</v>
      </c>
      <c r="B168" s="423">
        <v>2</v>
      </c>
      <c r="C168" s="424" t="s">
        <v>465</v>
      </c>
      <c r="D168" s="399">
        <f>O168+E168+I168+M168+P168+Q168</f>
        <v>100</v>
      </c>
      <c r="E168" s="400">
        <f t="shared" si="90"/>
        <v>34.982049241283747</v>
      </c>
      <c r="F168" s="439">
        <v>1.7231507529806969</v>
      </c>
      <c r="G168" s="439">
        <v>6.378873068059054</v>
      </c>
      <c r="H168" s="439">
        <v>26.880025420243992</v>
      </c>
      <c r="I168" s="400">
        <f>SUM(J168:L168)</f>
        <v>62.056226357308411</v>
      </c>
      <c r="J168" s="439">
        <v>45.907090754059112</v>
      </c>
      <c r="K168" s="439">
        <v>14.860864545974875</v>
      </c>
      <c r="L168" s="440">
        <v>1.2882710572744216</v>
      </c>
      <c r="M168" s="441">
        <v>2.7635003631500581</v>
      </c>
      <c r="N168" s="400">
        <f>+O168+P168</f>
        <v>0.14201114692650171</v>
      </c>
      <c r="O168" s="442">
        <v>0.14201114692650171</v>
      </c>
      <c r="P168" s="443">
        <v>0</v>
      </c>
      <c r="Q168" s="444">
        <v>5.6212891331288817E-2</v>
      </c>
    </row>
    <row r="169" spans="1:18" s="116" customFormat="1" ht="15.75" thickBot="1">
      <c r="A169" s="119" t="s">
        <v>1359</v>
      </c>
      <c r="B169" s="423">
        <v>3</v>
      </c>
      <c r="C169" s="424" t="s">
        <v>345</v>
      </c>
      <c r="D169" s="409">
        <f>O169+E169+I169+M169+P169+Q169</f>
        <v>100</v>
      </c>
      <c r="E169" s="410">
        <f t="shared" si="90"/>
        <v>34.982049241283747</v>
      </c>
      <c r="F169" s="411">
        <v>1.7231507529806969</v>
      </c>
      <c r="G169" s="411">
        <v>6.378873068059054</v>
      </c>
      <c r="H169" s="411">
        <v>26.880025420243992</v>
      </c>
      <c r="I169" s="410">
        <f>SUM(J169:L169)</f>
        <v>62.056226357308411</v>
      </c>
      <c r="J169" s="411">
        <v>45.907090754059112</v>
      </c>
      <c r="K169" s="411">
        <v>14.860864545974875</v>
      </c>
      <c r="L169" s="412">
        <v>1.2882710572744216</v>
      </c>
      <c r="M169" s="413">
        <v>2.7635003631500581</v>
      </c>
      <c r="N169" s="400">
        <f>+O169+P169</f>
        <v>0.14201114692650171</v>
      </c>
      <c r="O169" s="414">
        <v>0.14201114692650171</v>
      </c>
      <c r="P169" s="415">
        <v>0</v>
      </c>
      <c r="Q169" s="416">
        <v>5.6212891331288817E-2</v>
      </c>
    </row>
    <row r="170" spans="1:18" s="116" customFormat="1">
      <c r="A170" s="119"/>
      <c r="B170" s="417" t="s">
        <v>466</v>
      </c>
      <c r="C170" s="418" t="s">
        <v>1360</v>
      </c>
      <c r="D170" s="391"/>
      <c r="E170" s="392"/>
      <c r="F170" s="393"/>
      <c r="G170" s="393"/>
      <c r="H170" s="393"/>
      <c r="I170" s="392"/>
      <c r="J170" s="393"/>
      <c r="K170" s="393"/>
      <c r="L170" s="394"/>
      <c r="M170" s="392"/>
      <c r="N170" s="398"/>
      <c r="O170" s="396"/>
      <c r="P170" s="397"/>
      <c r="Q170" s="398"/>
      <c r="R170" s="116" t="s">
        <v>467</v>
      </c>
    </row>
    <row r="171" spans="1:18" s="116" customFormat="1">
      <c r="A171" s="119" t="s">
        <v>1361</v>
      </c>
      <c r="B171" s="419">
        <v>1</v>
      </c>
      <c r="C171" s="420" t="s">
        <v>468</v>
      </c>
      <c r="D171" s="399">
        <f>O171+E171+I171+M171+P171+Q171</f>
        <v>100</v>
      </c>
      <c r="E171" s="400">
        <f t="shared" si="90"/>
        <v>34.982049241283747</v>
      </c>
      <c r="F171" s="401">
        <v>1.7231507529806969</v>
      </c>
      <c r="G171" s="401">
        <v>6.378873068059054</v>
      </c>
      <c r="H171" s="401">
        <v>26.880025420243992</v>
      </c>
      <c r="I171" s="400">
        <f>SUM(J171:L171)</f>
        <v>62.056226357308411</v>
      </c>
      <c r="J171" s="401">
        <v>45.907090754059112</v>
      </c>
      <c r="K171" s="401">
        <v>14.860864545974875</v>
      </c>
      <c r="L171" s="402">
        <v>1.2882710572744216</v>
      </c>
      <c r="M171" s="403">
        <v>2.7635003631500581</v>
      </c>
      <c r="N171" s="400">
        <f>+O171+P171</f>
        <v>0.14201114692650171</v>
      </c>
      <c r="O171" s="421">
        <v>0.14201114692650171</v>
      </c>
      <c r="P171" s="422">
        <v>0</v>
      </c>
      <c r="Q171" s="407">
        <v>5.6212891331288817E-2</v>
      </c>
    </row>
    <row r="172" spans="1:18" s="116" customFormat="1" ht="15.75" thickBot="1">
      <c r="A172" s="119" t="s">
        <v>1362</v>
      </c>
      <c r="B172" s="423">
        <v>2</v>
      </c>
      <c r="C172" s="424" t="s">
        <v>469</v>
      </c>
      <c r="D172" s="409">
        <f>O172+E172+I172+M172+P172+Q172</f>
        <v>100</v>
      </c>
      <c r="E172" s="410">
        <f t="shared" si="90"/>
        <v>34.982049241283747</v>
      </c>
      <c r="F172" s="411">
        <v>1.7231507529806969</v>
      </c>
      <c r="G172" s="411">
        <v>6.378873068059054</v>
      </c>
      <c r="H172" s="411">
        <v>26.880025420243992</v>
      </c>
      <c r="I172" s="410">
        <f>SUM(J172:L172)</f>
        <v>62.056226357308411</v>
      </c>
      <c r="J172" s="411">
        <v>45.907090754059112</v>
      </c>
      <c r="K172" s="411">
        <v>14.860864545974875</v>
      </c>
      <c r="L172" s="412">
        <v>1.2882710572744216</v>
      </c>
      <c r="M172" s="413">
        <v>2.7635003631500581</v>
      </c>
      <c r="N172" s="400">
        <f>+O172+P172</f>
        <v>0.14201114692650171</v>
      </c>
      <c r="O172" s="425">
        <v>0.14201114692650171</v>
      </c>
      <c r="P172" s="426">
        <v>0</v>
      </c>
      <c r="Q172" s="416">
        <v>5.6212891331288817E-2</v>
      </c>
    </row>
    <row r="173" spans="1:18" s="116" customFormat="1">
      <c r="A173" s="119"/>
      <c r="B173" s="417" t="s">
        <v>470</v>
      </c>
      <c r="C173" s="418" t="s">
        <v>1363</v>
      </c>
      <c r="D173" s="391"/>
      <c r="E173" s="392"/>
      <c r="F173" s="393"/>
      <c r="G173" s="393"/>
      <c r="H173" s="393"/>
      <c r="I173" s="392"/>
      <c r="J173" s="393"/>
      <c r="K173" s="393"/>
      <c r="L173" s="394"/>
      <c r="M173" s="392"/>
      <c r="N173" s="398"/>
      <c r="O173" s="396"/>
      <c r="P173" s="397"/>
      <c r="Q173" s="398"/>
      <c r="R173" s="116" t="s">
        <v>471</v>
      </c>
    </row>
    <row r="174" spans="1:18" s="116" customFormat="1">
      <c r="A174" s="119" t="s">
        <v>1364</v>
      </c>
      <c r="B174" s="419">
        <v>1</v>
      </c>
      <c r="C174" s="420" t="s">
        <v>472</v>
      </c>
      <c r="D174" s="399">
        <f t="shared" ref="D174:D189" si="94">O174+E174+I174+M174+P174+Q174</f>
        <v>100</v>
      </c>
      <c r="E174" s="400">
        <f t="shared" si="90"/>
        <v>34.982049241283747</v>
      </c>
      <c r="F174" s="401">
        <v>1.7231507529806969</v>
      </c>
      <c r="G174" s="401">
        <v>6.378873068059054</v>
      </c>
      <c r="H174" s="401">
        <v>26.880025420243992</v>
      </c>
      <c r="I174" s="400">
        <f t="shared" ref="I174:I189" si="95">SUM(J174:L174)</f>
        <v>62.056226357308411</v>
      </c>
      <c r="J174" s="401">
        <v>45.907090754059112</v>
      </c>
      <c r="K174" s="401">
        <v>14.860864545974875</v>
      </c>
      <c r="L174" s="402">
        <v>1.2882710572744216</v>
      </c>
      <c r="M174" s="403">
        <v>2.7635003631500581</v>
      </c>
      <c r="N174" s="400">
        <f t="shared" ref="N174:N238" si="96">+O174+P174</f>
        <v>0.14201114692650171</v>
      </c>
      <c r="O174" s="405">
        <v>0.14201114692650171</v>
      </c>
      <c r="P174" s="406">
        <v>0</v>
      </c>
      <c r="Q174" s="407">
        <v>5.6212891331288817E-2</v>
      </c>
    </row>
    <row r="175" spans="1:18" s="116" customFormat="1">
      <c r="A175" s="119" t="s">
        <v>1365</v>
      </c>
      <c r="B175" s="419">
        <v>2</v>
      </c>
      <c r="C175" s="420" t="s">
        <v>473</v>
      </c>
      <c r="D175" s="399">
        <f t="shared" si="94"/>
        <v>100</v>
      </c>
      <c r="E175" s="400">
        <f t="shared" si="90"/>
        <v>34.982049241283747</v>
      </c>
      <c r="F175" s="401">
        <v>1.7231507529806969</v>
      </c>
      <c r="G175" s="401">
        <v>6.378873068059054</v>
      </c>
      <c r="H175" s="401">
        <v>26.880025420243992</v>
      </c>
      <c r="I175" s="400">
        <f t="shared" si="95"/>
        <v>62.056226357308411</v>
      </c>
      <c r="J175" s="401">
        <v>45.907090754059112</v>
      </c>
      <c r="K175" s="401">
        <v>14.860864545974875</v>
      </c>
      <c r="L175" s="402">
        <v>1.2882710572744216</v>
      </c>
      <c r="M175" s="403">
        <v>2.7635003631500581</v>
      </c>
      <c r="N175" s="400">
        <f t="shared" si="96"/>
        <v>0.14201114692650171</v>
      </c>
      <c r="O175" s="405">
        <v>0.14201114692650171</v>
      </c>
      <c r="P175" s="406">
        <v>0</v>
      </c>
      <c r="Q175" s="407">
        <v>5.6212891331288817E-2</v>
      </c>
    </row>
    <row r="176" spans="1:18" s="116" customFormat="1">
      <c r="A176" s="119" t="s">
        <v>1366</v>
      </c>
      <c r="B176" s="419">
        <v>3</v>
      </c>
      <c r="C176" s="420" t="s">
        <v>474</v>
      </c>
      <c r="D176" s="399">
        <f t="shared" si="94"/>
        <v>100</v>
      </c>
      <c r="E176" s="400">
        <f t="shared" si="90"/>
        <v>34.982049241283747</v>
      </c>
      <c r="F176" s="401">
        <v>1.7231507529806969</v>
      </c>
      <c r="G176" s="401">
        <v>6.378873068059054</v>
      </c>
      <c r="H176" s="401">
        <v>26.880025420243992</v>
      </c>
      <c r="I176" s="400">
        <f t="shared" si="95"/>
        <v>62.056226357308411</v>
      </c>
      <c r="J176" s="401">
        <v>45.907090754059112</v>
      </c>
      <c r="K176" s="401">
        <v>14.860864545974875</v>
      </c>
      <c r="L176" s="402">
        <v>1.2882710572744216</v>
      </c>
      <c r="M176" s="403">
        <v>2.7635003631500581</v>
      </c>
      <c r="N176" s="400">
        <f t="shared" si="96"/>
        <v>0.14201114692650171</v>
      </c>
      <c r="O176" s="405">
        <v>0.14201114692650171</v>
      </c>
      <c r="P176" s="406">
        <v>0</v>
      </c>
      <c r="Q176" s="407">
        <v>5.6212891331288817E-2</v>
      </c>
    </row>
    <row r="177" spans="1:35" s="116" customFormat="1">
      <c r="A177" s="119" t="s">
        <v>1367</v>
      </c>
      <c r="B177" s="419">
        <v>4</v>
      </c>
      <c r="C177" s="420" t="s">
        <v>475</v>
      </c>
      <c r="D177" s="399">
        <f t="shared" si="94"/>
        <v>100</v>
      </c>
      <c r="E177" s="400">
        <f t="shared" si="90"/>
        <v>34.982049241283747</v>
      </c>
      <c r="F177" s="401">
        <v>1.7231507529806969</v>
      </c>
      <c r="G177" s="401">
        <v>6.378873068059054</v>
      </c>
      <c r="H177" s="401">
        <v>26.880025420243992</v>
      </c>
      <c r="I177" s="400">
        <f t="shared" si="95"/>
        <v>62.056226357308411</v>
      </c>
      <c r="J177" s="401">
        <v>45.907090754059112</v>
      </c>
      <c r="K177" s="401">
        <v>14.860864545974875</v>
      </c>
      <c r="L177" s="402">
        <v>1.2882710572744216</v>
      </c>
      <c r="M177" s="403">
        <v>2.7635003631500581</v>
      </c>
      <c r="N177" s="400">
        <f t="shared" si="96"/>
        <v>0.14201114692650171</v>
      </c>
      <c r="O177" s="405">
        <v>0.14201114692650171</v>
      </c>
      <c r="P177" s="406">
        <v>0</v>
      </c>
      <c r="Q177" s="407">
        <v>5.6212891331288817E-2</v>
      </c>
    </row>
    <row r="178" spans="1:35" s="116" customFormat="1">
      <c r="A178" s="119" t="s">
        <v>1368</v>
      </c>
      <c r="B178" s="419">
        <v>5</v>
      </c>
      <c r="C178" s="420" t="s">
        <v>476</v>
      </c>
      <c r="D178" s="399">
        <f t="shared" si="94"/>
        <v>100</v>
      </c>
      <c r="E178" s="400">
        <f t="shared" si="90"/>
        <v>34.982049241283747</v>
      </c>
      <c r="F178" s="401">
        <v>1.7231507529806969</v>
      </c>
      <c r="G178" s="401">
        <v>6.378873068059054</v>
      </c>
      <c r="H178" s="401">
        <v>26.880025420243992</v>
      </c>
      <c r="I178" s="400">
        <f t="shared" si="95"/>
        <v>62.056226357308411</v>
      </c>
      <c r="J178" s="401">
        <v>45.907090754059112</v>
      </c>
      <c r="K178" s="401">
        <v>14.860864545974875</v>
      </c>
      <c r="L178" s="402">
        <v>1.2882710572744216</v>
      </c>
      <c r="M178" s="403">
        <v>2.7635003631500581</v>
      </c>
      <c r="N178" s="400">
        <f t="shared" si="96"/>
        <v>0.14201114692650171</v>
      </c>
      <c r="O178" s="405">
        <v>0.14201114692650171</v>
      </c>
      <c r="P178" s="406">
        <v>0</v>
      </c>
      <c r="Q178" s="407">
        <v>5.6212891331288817E-2</v>
      </c>
    </row>
    <row r="179" spans="1:35" s="116" customFormat="1">
      <c r="A179" s="119" t="s">
        <v>1369</v>
      </c>
      <c r="B179" s="419">
        <v>6</v>
      </c>
      <c r="C179" s="420" t="s">
        <v>477</v>
      </c>
      <c r="D179" s="399">
        <f t="shared" si="94"/>
        <v>100</v>
      </c>
      <c r="E179" s="400">
        <f t="shared" si="90"/>
        <v>34.982049241283747</v>
      </c>
      <c r="F179" s="401">
        <v>1.7231507529806969</v>
      </c>
      <c r="G179" s="401">
        <v>6.378873068059054</v>
      </c>
      <c r="H179" s="401">
        <v>26.880025420243992</v>
      </c>
      <c r="I179" s="400">
        <f t="shared" si="95"/>
        <v>62.056226357308411</v>
      </c>
      <c r="J179" s="401">
        <v>45.907090754059112</v>
      </c>
      <c r="K179" s="401">
        <v>14.860864545974875</v>
      </c>
      <c r="L179" s="402">
        <v>1.2882710572744216</v>
      </c>
      <c r="M179" s="403">
        <v>2.7635003631500581</v>
      </c>
      <c r="N179" s="400">
        <f t="shared" si="96"/>
        <v>0.14201114692650171</v>
      </c>
      <c r="O179" s="405">
        <v>0.14201114692650171</v>
      </c>
      <c r="P179" s="406">
        <v>0</v>
      </c>
      <c r="Q179" s="407">
        <v>5.6212891331288817E-2</v>
      </c>
    </row>
    <row r="180" spans="1:35" s="116" customFormat="1">
      <c r="A180" s="119" t="s">
        <v>1370</v>
      </c>
      <c r="B180" s="419">
        <v>7</v>
      </c>
      <c r="C180" s="420" t="s">
        <v>478</v>
      </c>
      <c r="D180" s="399">
        <f t="shared" si="94"/>
        <v>100</v>
      </c>
      <c r="E180" s="400">
        <f t="shared" si="90"/>
        <v>34.982049241283747</v>
      </c>
      <c r="F180" s="401">
        <v>1.7231507529806969</v>
      </c>
      <c r="G180" s="401">
        <v>6.378873068059054</v>
      </c>
      <c r="H180" s="401">
        <v>26.880025420243992</v>
      </c>
      <c r="I180" s="400">
        <f t="shared" si="95"/>
        <v>62.056226357308411</v>
      </c>
      <c r="J180" s="401">
        <v>45.907090754059112</v>
      </c>
      <c r="K180" s="401">
        <v>14.860864545974875</v>
      </c>
      <c r="L180" s="402">
        <v>1.2882710572744216</v>
      </c>
      <c r="M180" s="403">
        <v>2.7635003631500581</v>
      </c>
      <c r="N180" s="400">
        <f t="shared" si="96"/>
        <v>0.14201114692650171</v>
      </c>
      <c r="O180" s="405">
        <v>0.14201114692650171</v>
      </c>
      <c r="P180" s="406">
        <v>0</v>
      </c>
      <c r="Q180" s="407">
        <v>5.6212891331288817E-2</v>
      </c>
    </row>
    <row r="181" spans="1:35" s="116" customFormat="1">
      <c r="A181" s="119" t="s">
        <v>1371</v>
      </c>
      <c r="B181" s="419">
        <v>8</v>
      </c>
      <c r="C181" s="420" t="s">
        <v>479</v>
      </c>
      <c r="D181" s="399">
        <f t="shared" si="94"/>
        <v>100</v>
      </c>
      <c r="E181" s="400">
        <f t="shared" si="90"/>
        <v>34.982049241283747</v>
      </c>
      <c r="F181" s="401">
        <v>1.7231507529806969</v>
      </c>
      <c r="G181" s="401">
        <v>6.378873068059054</v>
      </c>
      <c r="H181" s="401">
        <v>26.880025420243992</v>
      </c>
      <c r="I181" s="400">
        <f t="shared" si="95"/>
        <v>62.056226357308411</v>
      </c>
      <c r="J181" s="401">
        <v>45.907090754059112</v>
      </c>
      <c r="K181" s="401">
        <v>14.860864545974875</v>
      </c>
      <c r="L181" s="402">
        <v>1.2882710572744216</v>
      </c>
      <c r="M181" s="403">
        <v>2.7635003631500581</v>
      </c>
      <c r="N181" s="400">
        <f t="shared" si="96"/>
        <v>0.14201114692650171</v>
      </c>
      <c r="O181" s="405">
        <v>0.14201114692650171</v>
      </c>
      <c r="P181" s="406">
        <v>0</v>
      </c>
      <c r="Q181" s="407">
        <v>5.6212891331288817E-2</v>
      </c>
    </row>
    <row r="182" spans="1:35" s="116" customFormat="1">
      <c r="A182" s="119" t="s">
        <v>1372</v>
      </c>
      <c r="B182" s="419">
        <v>9</v>
      </c>
      <c r="C182" s="420" t="s">
        <v>480</v>
      </c>
      <c r="D182" s="399">
        <f t="shared" si="94"/>
        <v>100</v>
      </c>
      <c r="E182" s="400">
        <f t="shared" si="90"/>
        <v>34.982049241283747</v>
      </c>
      <c r="F182" s="401">
        <v>1.7231507529806969</v>
      </c>
      <c r="G182" s="401">
        <v>6.378873068059054</v>
      </c>
      <c r="H182" s="401">
        <v>26.880025420243992</v>
      </c>
      <c r="I182" s="400">
        <f t="shared" si="95"/>
        <v>62.056226357308411</v>
      </c>
      <c r="J182" s="401">
        <v>45.907090754059112</v>
      </c>
      <c r="K182" s="401">
        <v>14.860864545974875</v>
      </c>
      <c r="L182" s="402">
        <v>1.2882710572744216</v>
      </c>
      <c r="M182" s="403">
        <v>2.7635003631500581</v>
      </c>
      <c r="N182" s="400">
        <f t="shared" si="96"/>
        <v>0.14201114692650171</v>
      </c>
      <c r="O182" s="405">
        <v>0.14201114692650171</v>
      </c>
      <c r="P182" s="406">
        <v>0</v>
      </c>
      <c r="Q182" s="407">
        <v>5.6212891331288817E-2</v>
      </c>
    </row>
    <row r="183" spans="1:35" s="116" customFormat="1">
      <c r="A183" s="119" t="s">
        <v>1373</v>
      </c>
      <c r="B183" s="419">
        <v>10</v>
      </c>
      <c r="C183" s="420" t="s">
        <v>481</v>
      </c>
      <c r="D183" s="399">
        <f t="shared" si="94"/>
        <v>100</v>
      </c>
      <c r="E183" s="400">
        <f t="shared" si="90"/>
        <v>34.982049241283747</v>
      </c>
      <c r="F183" s="401">
        <v>1.7231507529806969</v>
      </c>
      <c r="G183" s="401">
        <v>6.378873068059054</v>
      </c>
      <c r="H183" s="401">
        <v>26.880025420243992</v>
      </c>
      <c r="I183" s="400">
        <f t="shared" si="95"/>
        <v>62.056226357308411</v>
      </c>
      <c r="J183" s="401">
        <v>45.907090754059112</v>
      </c>
      <c r="K183" s="401">
        <v>14.860864545974875</v>
      </c>
      <c r="L183" s="402">
        <v>1.2882710572744216</v>
      </c>
      <c r="M183" s="403">
        <v>2.7635003631500581</v>
      </c>
      <c r="N183" s="400">
        <f t="shared" si="96"/>
        <v>0.14201114692650171</v>
      </c>
      <c r="O183" s="405">
        <v>0.14201114692650171</v>
      </c>
      <c r="P183" s="406">
        <v>0</v>
      </c>
      <c r="Q183" s="407">
        <v>5.6212891331288817E-2</v>
      </c>
    </row>
    <row r="184" spans="1:35" s="116" customFormat="1">
      <c r="A184" s="119" t="s">
        <v>1374</v>
      </c>
      <c r="B184" s="419">
        <v>11</v>
      </c>
      <c r="C184" s="420" t="s">
        <v>482</v>
      </c>
      <c r="D184" s="399">
        <f t="shared" si="94"/>
        <v>100</v>
      </c>
      <c r="E184" s="400">
        <f t="shared" si="90"/>
        <v>34.982049241283747</v>
      </c>
      <c r="F184" s="401">
        <v>1.7231507529806969</v>
      </c>
      <c r="G184" s="401">
        <v>6.378873068059054</v>
      </c>
      <c r="H184" s="401">
        <v>26.880025420243992</v>
      </c>
      <c r="I184" s="400">
        <f t="shared" si="95"/>
        <v>62.056226357308411</v>
      </c>
      <c r="J184" s="401">
        <v>45.907090754059112</v>
      </c>
      <c r="K184" s="401">
        <v>14.860864545974875</v>
      </c>
      <c r="L184" s="402">
        <v>1.2882710572744216</v>
      </c>
      <c r="M184" s="403">
        <v>2.7635003631500581</v>
      </c>
      <c r="N184" s="400">
        <f t="shared" si="96"/>
        <v>0.14201114692650171</v>
      </c>
      <c r="O184" s="405">
        <v>0.14201114692650171</v>
      </c>
      <c r="P184" s="406">
        <v>0</v>
      </c>
      <c r="Q184" s="407">
        <v>5.6212891331288817E-2</v>
      </c>
    </row>
    <row r="185" spans="1:35" s="116" customFormat="1">
      <c r="A185" s="119" t="s">
        <v>1375</v>
      </c>
      <c r="B185" s="419">
        <v>12</v>
      </c>
      <c r="C185" s="420" t="s">
        <v>483</v>
      </c>
      <c r="D185" s="399">
        <f t="shared" si="94"/>
        <v>100</v>
      </c>
      <c r="E185" s="400">
        <f t="shared" si="90"/>
        <v>34.982049241283747</v>
      </c>
      <c r="F185" s="401">
        <v>1.7231507529806969</v>
      </c>
      <c r="G185" s="401">
        <v>6.378873068059054</v>
      </c>
      <c r="H185" s="401">
        <v>26.880025420243992</v>
      </c>
      <c r="I185" s="400">
        <f t="shared" si="95"/>
        <v>62.056226357308411</v>
      </c>
      <c r="J185" s="401">
        <v>45.907090754059112</v>
      </c>
      <c r="K185" s="401">
        <v>14.860864545974875</v>
      </c>
      <c r="L185" s="402">
        <v>1.2882710572744216</v>
      </c>
      <c r="M185" s="403">
        <v>2.7635003631500581</v>
      </c>
      <c r="N185" s="400">
        <f t="shared" si="96"/>
        <v>0.14201114692650171</v>
      </c>
      <c r="O185" s="405">
        <v>0.14201114692650171</v>
      </c>
      <c r="P185" s="406">
        <v>0</v>
      </c>
      <c r="Q185" s="407">
        <v>5.6212891331288817E-2</v>
      </c>
    </row>
    <row r="186" spans="1:35" s="116" customFormat="1">
      <c r="A186" s="119" t="s">
        <v>1376</v>
      </c>
      <c r="B186" s="419">
        <v>13</v>
      </c>
      <c r="C186" s="420" t="s">
        <v>484</v>
      </c>
      <c r="D186" s="399">
        <f t="shared" si="94"/>
        <v>100</v>
      </c>
      <c r="E186" s="400">
        <f t="shared" si="90"/>
        <v>34.982049241283747</v>
      </c>
      <c r="F186" s="401">
        <v>1.7231507529806969</v>
      </c>
      <c r="G186" s="401">
        <v>6.378873068059054</v>
      </c>
      <c r="H186" s="401">
        <v>26.880025420243992</v>
      </c>
      <c r="I186" s="400">
        <f t="shared" si="95"/>
        <v>62.056226357308411</v>
      </c>
      <c r="J186" s="401">
        <v>45.907090754059112</v>
      </c>
      <c r="K186" s="401">
        <v>14.860864545974875</v>
      </c>
      <c r="L186" s="402">
        <v>1.2882710572744216</v>
      </c>
      <c r="M186" s="403">
        <v>2.7635003631500581</v>
      </c>
      <c r="N186" s="400">
        <f t="shared" si="96"/>
        <v>0.14201114692650171</v>
      </c>
      <c r="O186" s="405">
        <v>0.14201114692650171</v>
      </c>
      <c r="P186" s="406">
        <v>0</v>
      </c>
      <c r="Q186" s="407">
        <v>5.6212891331288817E-2</v>
      </c>
    </row>
    <row r="187" spans="1:35" s="116" customFormat="1" ht="15.75" thickBot="1">
      <c r="A187" s="119" t="s">
        <v>1377</v>
      </c>
      <c r="B187" s="423">
        <v>14</v>
      </c>
      <c r="C187" s="424" t="s">
        <v>485</v>
      </c>
      <c r="D187" s="409">
        <f t="shared" si="94"/>
        <v>100</v>
      </c>
      <c r="E187" s="410">
        <f t="shared" si="90"/>
        <v>34.982049241283747</v>
      </c>
      <c r="F187" s="411">
        <v>1.7231507529806969</v>
      </c>
      <c r="G187" s="411">
        <v>6.378873068059054</v>
      </c>
      <c r="H187" s="411">
        <v>26.880025420243992</v>
      </c>
      <c r="I187" s="410">
        <f t="shared" si="95"/>
        <v>62.056226357308411</v>
      </c>
      <c r="J187" s="411">
        <v>45.907090754059112</v>
      </c>
      <c r="K187" s="411">
        <v>14.860864545974875</v>
      </c>
      <c r="L187" s="412">
        <v>1.2882710572744216</v>
      </c>
      <c r="M187" s="413">
        <v>2.7635003631500581</v>
      </c>
      <c r="N187" s="400">
        <f t="shared" si="96"/>
        <v>0.14201114692650171</v>
      </c>
      <c r="O187" s="414">
        <v>0.14201114692650171</v>
      </c>
      <c r="P187" s="415">
        <v>0</v>
      </c>
      <c r="Q187" s="416">
        <v>5.6212891331288817E-2</v>
      </c>
    </row>
    <row r="188" spans="1:35" s="116" customFormat="1" ht="15.75" thickBot="1">
      <c r="A188" s="119" t="s">
        <v>1378</v>
      </c>
      <c r="B188" s="428" t="s">
        <v>486</v>
      </c>
      <c r="C188" s="429" t="s">
        <v>1379</v>
      </c>
      <c r="D188" s="430">
        <f t="shared" si="94"/>
        <v>100</v>
      </c>
      <c r="E188" s="431">
        <f t="shared" si="90"/>
        <v>34.982049241283747</v>
      </c>
      <c r="F188" s="432">
        <v>1.7231507529806969</v>
      </c>
      <c r="G188" s="432">
        <v>6.378873068059054</v>
      </c>
      <c r="H188" s="432">
        <v>26.880025420243992</v>
      </c>
      <c r="I188" s="431">
        <f t="shared" si="95"/>
        <v>62.056226357308411</v>
      </c>
      <c r="J188" s="432">
        <v>45.907090754059112</v>
      </c>
      <c r="K188" s="432">
        <v>14.860864545974875</v>
      </c>
      <c r="L188" s="433">
        <v>1.2882710572744216</v>
      </c>
      <c r="M188" s="434">
        <v>2.7635003631500581</v>
      </c>
      <c r="N188" s="431">
        <f t="shared" si="96"/>
        <v>0.14201114692650171</v>
      </c>
      <c r="O188" s="445">
        <v>0.14201114692650171</v>
      </c>
      <c r="P188" s="446">
        <v>0</v>
      </c>
      <c r="Q188" s="437">
        <v>5.6212891331288817E-2</v>
      </c>
      <c r="R188" s="116" t="s">
        <v>487</v>
      </c>
    </row>
    <row r="189" spans="1:35" s="116" customFormat="1" ht="15.75" thickBot="1">
      <c r="A189" s="119" t="s">
        <v>1380</v>
      </c>
      <c r="B189" s="447" t="s">
        <v>488</v>
      </c>
      <c r="C189" s="448" t="s">
        <v>1381</v>
      </c>
      <c r="D189" s="449">
        <f t="shared" si="94"/>
        <v>100</v>
      </c>
      <c r="E189" s="450">
        <f t="shared" si="90"/>
        <v>34.982049241283747</v>
      </c>
      <c r="F189" s="451">
        <v>1.7231507529806969</v>
      </c>
      <c r="G189" s="451">
        <v>6.378873068059054</v>
      </c>
      <c r="H189" s="451">
        <v>26.880025420243992</v>
      </c>
      <c r="I189" s="450">
        <f t="shared" si="95"/>
        <v>62.056226357308411</v>
      </c>
      <c r="J189" s="451">
        <v>45.907090754059112</v>
      </c>
      <c r="K189" s="451">
        <v>14.860864545974875</v>
      </c>
      <c r="L189" s="452">
        <v>1.2882710572744216</v>
      </c>
      <c r="M189" s="453">
        <v>2.7635003631500581</v>
      </c>
      <c r="N189" s="450">
        <f t="shared" si="96"/>
        <v>0.14201114692650171</v>
      </c>
      <c r="O189" s="454">
        <v>0.14201114692650171</v>
      </c>
      <c r="P189" s="455">
        <v>0</v>
      </c>
      <c r="Q189" s="456">
        <v>5.6212891331288817E-2</v>
      </c>
      <c r="R189" s="116" t="s">
        <v>489</v>
      </c>
    </row>
    <row r="190" spans="1:35" ht="16.5" thickTop="1" thickBot="1">
      <c r="B190" s="134" t="s">
        <v>490</v>
      </c>
      <c r="C190" s="135" t="s">
        <v>491</v>
      </c>
      <c r="D190" s="345">
        <f>D191+D193+D196+D198+D205+D204+D211+D215+D218+D234+D235</f>
        <v>680.82282830834754</v>
      </c>
      <c r="E190" s="134">
        <f t="shared" ref="E190:Q190" si="97">E191+E193+E196+E198+E205+E204+E211+E215+E218+E234+E235</f>
        <v>224.58849744095093</v>
      </c>
      <c r="F190" s="237">
        <f t="shared" si="97"/>
        <v>29.316125453641114</v>
      </c>
      <c r="G190" s="238">
        <f t="shared" si="97"/>
        <v>42.830638268341929</v>
      </c>
      <c r="H190" s="239">
        <f t="shared" si="97"/>
        <v>152.44173371896787</v>
      </c>
      <c r="I190" s="134">
        <f t="shared" si="97"/>
        <v>351.4873418969957</v>
      </c>
      <c r="J190" s="237">
        <f t="shared" si="97"/>
        <v>174.18243303237674</v>
      </c>
      <c r="K190" s="238">
        <f t="shared" si="97"/>
        <v>148.76811484724013</v>
      </c>
      <c r="L190" s="457">
        <f t="shared" si="97"/>
        <v>28.536794017378885</v>
      </c>
      <c r="M190" s="134">
        <f t="shared" si="97"/>
        <v>33.240560430181603</v>
      </c>
      <c r="N190" s="240">
        <f t="shared" si="96"/>
        <v>56.138103722377366</v>
      </c>
      <c r="O190" s="241">
        <f>O191+O193+O196+O198+O205+O204+O211+O215+O218+O234+O235</f>
        <v>56.138103722377366</v>
      </c>
      <c r="P190" s="239">
        <f t="shared" si="97"/>
        <v>0</v>
      </c>
      <c r="Q190" s="240">
        <f t="shared" si="97"/>
        <v>15.368324817841861</v>
      </c>
      <c r="AA190" s="116"/>
      <c r="AB190" s="116"/>
      <c r="AC190" s="190"/>
      <c r="AD190" s="116"/>
      <c r="AE190" s="116"/>
      <c r="AF190" s="116"/>
      <c r="AG190" s="116"/>
      <c r="AH190" s="116"/>
      <c r="AI190" s="116"/>
    </row>
    <row r="191" spans="1:35" ht="15.75" thickTop="1">
      <c r="B191" s="458" t="s">
        <v>492</v>
      </c>
      <c r="C191" s="459" t="s">
        <v>290</v>
      </c>
      <c r="D191" s="460">
        <f>D192</f>
        <v>7.9671199999999995</v>
      </c>
      <c r="E191" s="458">
        <f t="shared" ref="E191:Q191" si="98">E192</f>
        <v>2.6281778978794117</v>
      </c>
      <c r="F191" s="461">
        <f t="shared" si="98"/>
        <v>0.3430629522287853</v>
      </c>
      <c r="G191" s="462">
        <f t="shared" si="98"/>
        <v>0.50121238679429925</v>
      </c>
      <c r="H191" s="463">
        <f t="shared" si="98"/>
        <v>1.7839025588563271</v>
      </c>
      <c r="I191" s="458">
        <f t="shared" si="98"/>
        <v>4.1131726418934145</v>
      </c>
      <c r="J191" s="461">
        <f t="shared" si="98"/>
        <v>2.0383164138444538</v>
      </c>
      <c r="K191" s="462">
        <f t="shared" si="98"/>
        <v>1.740913162542983</v>
      </c>
      <c r="L191" s="464">
        <f t="shared" si="98"/>
        <v>0.33394306550597791</v>
      </c>
      <c r="M191" s="458">
        <f t="shared" si="98"/>
        <v>0.38898744695817555</v>
      </c>
      <c r="N191" s="465">
        <f t="shared" si="96"/>
        <v>0.65693891322642561</v>
      </c>
      <c r="O191" s="466">
        <f>O192</f>
        <v>0.65693891322642561</v>
      </c>
      <c r="P191" s="463">
        <f t="shared" si="98"/>
        <v>0</v>
      </c>
      <c r="Q191" s="465">
        <f t="shared" si="98"/>
        <v>0.1798431000425709</v>
      </c>
      <c r="AA191" s="467"/>
      <c r="AB191" s="190"/>
      <c r="AC191" s="116"/>
      <c r="AD191" s="116"/>
      <c r="AE191" s="116"/>
      <c r="AF191" s="116"/>
      <c r="AG191" s="116"/>
      <c r="AH191" s="116"/>
      <c r="AI191" s="116"/>
    </row>
    <row r="192" spans="1:35" s="116" customFormat="1" ht="15.75" thickBot="1">
      <c r="A192" s="468"/>
      <c r="B192" s="173" t="s">
        <v>493</v>
      </c>
      <c r="C192" s="171" t="s">
        <v>293</v>
      </c>
      <c r="D192" s="469">
        <v>7.9671199999999995</v>
      </c>
      <c r="E192" s="334">
        <f>SUM(F192:H192)</f>
        <v>2.6281778978794117</v>
      </c>
      <c r="F192" s="470">
        <f>IFERROR($D192*F$242/100, 0)</f>
        <v>0.3430629522287853</v>
      </c>
      <c r="G192" s="471">
        <f>IFERROR($D192*G$242/100, 0)</f>
        <v>0.50121238679429925</v>
      </c>
      <c r="H192" s="472">
        <f>IFERROR($D192*H$242/100, 0)</f>
        <v>1.7839025588563271</v>
      </c>
      <c r="I192" s="334">
        <f t="shared" ref="I192:I240" si="99">SUM(J192:L192)</f>
        <v>4.1131726418934145</v>
      </c>
      <c r="J192" s="470">
        <f t="shared" ref="J192:Q192" si="100">IFERROR($D192*J$242/100, 0)</f>
        <v>2.0383164138444538</v>
      </c>
      <c r="K192" s="471">
        <f t="shared" si="100"/>
        <v>1.740913162542983</v>
      </c>
      <c r="L192" s="473">
        <f t="shared" si="100"/>
        <v>0.33394306550597791</v>
      </c>
      <c r="M192" s="334">
        <f t="shared" si="100"/>
        <v>0.38898744695817555</v>
      </c>
      <c r="N192" s="334">
        <f t="shared" si="96"/>
        <v>0.65693891322642561</v>
      </c>
      <c r="O192" s="474">
        <f>IFERROR($D192*O$242/100, 0)</f>
        <v>0.65693891322642561</v>
      </c>
      <c r="P192" s="472">
        <f t="shared" si="100"/>
        <v>0</v>
      </c>
      <c r="Q192" s="475">
        <f t="shared" si="100"/>
        <v>0.1798431000425709</v>
      </c>
      <c r="AA192" s="190"/>
      <c r="AB192" s="190"/>
    </row>
    <row r="193" spans="1:35">
      <c r="A193" s="476"/>
      <c r="B193" s="151" t="s">
        <v>149</v>
      </c>
      <c r="C193" s="211" t="s">
        <v>300</v>
      </c>
      <c r="D193" s="355">
        <f>SUM(D194:D195)</f>
        <v>1.19323</v>
      </c>
      <c r="E193" s="154">
        <f>SUM(E194:E195)</f>
        <v>0.39362036885181229</v>
      </c>
      <c r="F193" s="155">
        <f t="shared" ref="F193:Q193" si="101">SUM(F194:F195)</f>
        <v>5.1380298839223404E-2</v>
      </c>
      <c r="G193" s="156">
        <f t="shared" si="101"/>
        <v>7.5066229238992477E-2</v>
      </c>
      <c r="H193" s="157">
        <f t="shared" si="101"/>
        <v>0.2671738407735964</v>
      </c>
      <c r="I193" s="154">
        <f t="shared" si="99"/>
        <v>0.61602699488478641</v>
      </c>
      <c r="J193" s="155">
        <f t="shared" si="101"/>
        <v>0.30527722621118014</v>
      </c>
      <c r="K193" s="156">
        <f t="shared" si="101"/>
        <v>0.26073534890163119</v>
      </c>
      <c r="L193" s="477">
        <f t="shared" si="101"/>
        <v>5.0014419771975065E-2</v>
      </c>
      <c r="M193" s="154">
        <f t="shared" si="101"/>
        <v>5.8258378351763736E-2</v>
      </c>
      <c r="N193" s="154">
        <f t="shared" si="96"/>
        <v>9.8389282379224591E-2</v>
      </c>
      <c r="O193" s="159">
        <f>SUM(O194:O195)</f>
        <v>9.8389282379224591E-2</v>
      </c>
      <c r="P193" s="157">
        <f t="shared" si="101"/>
        <v>0</v>
      </c>
      <c r="Q193" s="158">
        <f t="shared" si="101"/>
        <v>2.6934975532412829E-2</v>
      </c>
      <c r="AA193" s="190"/>
      <c r="AB193" s="116"/>
      <c r="AC193" s="116"/>
      <c r="AD193" s="116"/>
      <c r="AE193" s="116"/>
      <c r="AF193" s="116"/>
      <c r="AG193" s="116"/>
      <c r="AH193" s="116"/>
      <c r="AI193" s="116"/>
    </row>
    <row r="194" spans="1:35">
      <c r="B194" s="268" t="s">
        <v>494</v>
      </c>
      <c r="C194" s="171" t="s">
        <v>495</v>
      </c>
      <c r="D194" s="354">
        <v>0</v>
      </c>
      <c r="E194" s="212">
        <f>SUM(F194:H194)</f>
        <v>0</v>
      </c>
      <c r="F194" s="215">
        <f t="shared" ref="F194:H195" si="102">IFERROR($D194*F$242/100, 0)</f>
        <v>0</v>
      </c>
      <c r="G194" s="216">
        <f t="shared" si="102"/>
        <v>0</v>
      </c>
      <c r="H194" s="217">
        <f t="shared" si="102"/>
        <v>0</v>
      </c>
      <c r="I194" s="212">
        <f t="shared" si="99"/>
        <v>0</v>
      </c>
      <c r="J194" s="215">
        <f t="shared" ref="J194:M195" si="103">IFERROR($D194*J$242/100, 0)</f>
        <v>0</v>
      </c>
      <c r="K194" s="216">
        <f t="shared" si="103"/>
        <v>0</v>
      </c>
      <c r="L194" s="478">
        <f t="shared" si="103"/>
        <v>0</v>
      </c>
      <c r="M194" s="212">
        <f t="shared" si="103"/>
        <v>0</v>
      </c>
      <c r="N194" s="212">
        <f t="shared" si="96"/>
        <v>0</v>
      </c>
      <c r="O194" s="219">
        <f t="shared" ref="O194:Q195" si="104">IFERROR($D194*O$242/100, 0)</f>
        <v>0</v>
      </c>
      <c r="P194" s="217">
        <f t="shared" si="104"/>
        <v>0</v>
      </c>
      <c r="Q194" s="218">
        <f t="shared" si="104"/>
        <v>0</v>
      </c>
      <c r="AA194" s="116"/>
      <c r="AB194" s="116"/>
      <c r="AC194" s="116"/>
      <c r="AD194" s="116"/>
      <c r="AE194" s="116"/>
      <c r="AF194" s="116"/>
      <c r="AG194" s="116"/>
      <c r="AH194" s="116"/>
      <c r="AI194" s="116"/>
    </row>
    <row r="195" spans="1:35" ht="15.75" thickBot="1">
      <c r="B195" s="479" t="s">
        <v>496</v>
      </c>
      <c r="C195" s="480" t="s">
        <v>304</v>
      </c>
      <c r="D195" s="360">
        <v>1.19323</v>
      </c>
      <c r="E195" s="361">
        <f>SUM(F195:H195)</f>
        <v>0.39362036885181229</v>
      </c>
      <c r="F195" s="362">
        <f t="shared" si="102"/>
        <v>5.1380298839223404E-2</v>
      </c>
      <c r="G195" s="363">
        <f t="shared" si="102"/>
        <v>7.5066229238992477E-2</v>
      </c>
      <c r="H195" s="364">
        <f t="shared" si="102"/>
        <v>0.2671738407735964</v>
      </c>
      <c r="I195" s="361">
        <f t="shared" si="99"/>
        <v>0.61602699488478641</v>
      </c>
      <c r="J195" s="362">
        <f t="shared" si="103"/>
        <v>0.30527722621118014</v>
      </c>
      <c r="K195" s="363">
        <f t="shared" si="103"/>
        <v>0.26073534890163119</v>
      </c>
      <c r="L195" s="481">
        <f t="shared" si="103"/>
        <v>5.0014419771975065E-2</v>
      </c>
      <c r="M195" s="361">
        <f t="shared" si="103"/>
        <v>5.8258378351763736E-2</v>
      </c>
      <c r="N195" s="361">
        <f t="shared" si="96"/>
        <v>9.8389282379224591E-2</v>
      </c>
      <c r="O195" s="366">
        <f t="shared" si="104"/>
        <v>9.8389282379224591E-2</v>
      </c>
      <c r="P195" s="364">
        <f t="shared" si="104"/>
        <v>0</v>
      </c>
      <c r="Q195" s="482">
        <f t="shared" si="104"/>
        <v>2.6934975532412829E-2</v>
      </c>
      <c r="AA195" s="190"/>
      <c r="AB195" s="116"/>
      <c r="AC195" s="116"/>
      <c r="AD195" s="116"/>
      <c r="AE195" s="116"/>
      <c r="AF195" s="116"/>
      <c r="AG195" s="116"/>
      <c r="AH195" s="116"/>
      <c r="AI195" s="116"/>
    </row>
    <row r="196" spans="1:35">
      <c r="B196" s="143" t="s">
        <v>151</v>
      </c>
      <c r="C196" s="144" t="s">
        <v>306</v>
      </c>
      <c r="D196" s="483">
        <f>D197</f>
        <v>1.0477300000000001</v>
      </c>
      <c r="E196" s="146">
        <f t="shared" ref="E196:E240" si="105">SUM(F196:H196)</f>
        <v>0.34562311461923467</v>
      </c>
      <c r="F196" s="147">
        <f t="shared" ref="F196:Q196" si="106">F197</f>
        <v>4.5115091392958225E-2</v>
      </c>
      <c r="G196" s="148">
        <f t="shared" si="106"/>
        <v>6.5912808394500297E-2</v>
      </c>
      <c r="H196" s="149">
        <f t="shared" si="106"/>
        <v>0.23459521483177612</v>
      </c>
      <c r="I196" s="146">
        <f t="shared" si="99"/>
        <v>0.54090993634977091</v>
      </c>
      <c r="J196" s="147">
        <f t="shared" si="106"/>
        <v>0.26805235220220724</v>
      </c>
      <c r="K196" s="148">
        <f t="shared" si="106"/>
        <v>0.22894181935142935</v>
      </c>
      <c r="L196" s="484">
        <f t="shared" si="106"/>
        <v>4.3915764796134391E-2</v>
      </c>
      <c r="M196" s="146">
        <f t="shared" si="106"/>
        <v>5.1154472105539937E-2</v>
      </c>
      <c r="N196" s="146">
        <f t="shared" si="96"/>
        <v>8.6391896639528842E-2</v>
      </c>
      <c r="O196" s="485">
        <f>O197</f>
        <v>8.6391896639528842E-2</v>
      </c>
      <c r="P196" s="149">
        <f t="shared" si="106"/>
        <v>0</v>
      </c>
      <c r="Q196" s="150">
        <f t="shared" si="106"/>
        <v>2.365058028592551E-2</v>
      </c>
      <c r="AA196" s="116"/>
      <c r="AB196" s="116"/>
      <c r="AC196" s="116"/>
      <c r="AD196" s="116"/>
      <c r="AE196" s="116"/>
      <c r="AF196" s="467"/>
      <c r="AG196" s="467"/>
      <c r="AH196" s="116"/>
      <c r="AI196" s="116"/>
    </row>
    <row r="197" spans="1:35" ht="15.75" thickBot="1">
      <c r="B197" s="170" t="s">
        <v>497</v>
      </c>
      <c r="C197" s="171" t="s">
        <v>308</v>
      </c>
      <c r="D197" s="354">
        <v>1.0477300000000001</v>
      </c>
      <c r="E197" s="212">
        <f t="shared" si="105"/>
        <v>0.34562311461923467</v>
      </c>
      <c r="F197" s="215">
        <f>IFERROR($D197*F$242/100, 0)</f>
        <v>4.5115091392958225E-2</v>
      </c>
      <c r="G197" s="216">
        <f>IFERROR($D197*G$242/100, 0)</f>
        <v>6.5912808394500297E-2</v>
      </c>
      <c r="H197" s="217">
        <f>IFERROR($D197*H$242/100, 0)</f>
        <v>0.23459521483177612</v>
      </c>
      <c r="I197" s="212">
        <f t="shared" si="99"/>
        <v>0.54090993634977091</v>
      </c>
      <c r="J197" s="215">
        <f t="shared" ref="J197:Q197" si="107">IFERROR($D197*J$242/100, 0)</f>
        <v>0.26805235220220724</v>
      </c>
      <c r="K197" s="216">
        <f t="shared" si="107"/>
        <v>0.22894181935142935</v>
      </c>
      <c r="L197" s="478">
        <f t="shared" si="107"/>
        <v>4.3915764796134391E-2</v>
      </c>
      <c r="M197" s="212">
        <f t="shared" si="107"/>
        <v>5.1154472105539937E-2</v>
      </c>
      <c r="N197" s="212">
        <f t="shared" si="96"/>
        <v>8.6391896639528842E-2</v>
      </c>
      <c r="O197" s="219">
        <f>IFERROR($D197*O$242/100, 0)</f>
        <v>8.6391896639528842E-2</v>
      </c>
      <c r="P197" s="217">
        <f t="shared" si="107"/>
        <v>0</v>
      </c>
      <c r="Q197" s="218">
        <f t="shared" si="107"/>
        <v>2.365058028592551E-2</v>
      </c>
      <c r="AA197" s="116"/>
      <c r="AB197" s="116"/>
      <c r="AC197" s="116"/>
      <c r="AD197" s="116"/>
      <c r="AE197" s="116"/>
      <c r="AF197" s="467"/>
      <c r="AG197" s="467"/>
      <c r="AH197" s="116"/>
      <c r="AI197" s="116"/>
    </row>
    <row r="198" spans="1:35" s="116" customFormat="1">
      <c r="A198" s="476"/>
      <c r="B198" s="151" t="s">
        <v>153</v>
      </c>
      <c r="C198" s="211" t="s">
        <v>310</v>
      </c>
      <c r="D198" s="355">
        <f>SUM(D199:D203)</f>
        <v>2.9529000000000014</v>
      </c>
      <c r="E198" s="154">
        <f t="shared" si="105"/>
        <v>0.97409685239435562</v>
      </c>
      <c r="F198" s="155">
        <f>SUM(F199:F203)</f>
        <v>0.12715141627543963</v>
      </c>
      <c r="G198" s="156">
        <f t="shared" ref="G198:Q198" si="108">SUM(G199:G203)</f>
        <v>0.18576726056151868</v>
      </c>
      <c r="H198" s="157">
        <f t="shared" si="108"/>
        <v>0.66117817555739733</v>
      </c>
      <c r="I198" s="154">
        <f t="shared" si="99"/>
        <v>1.5244890869281584</v>
      </c>
      <c r="J198" s="155">
        <f t="shared" si="108"/>
        <v>0.75547306158828909</v>
      </c>
      <c r="K198" s="156">
        <f t="shared" si="108"/>
        <v>0.64524476569615841</v>
      </c>
      <c r="L198" s="477">
        <f t="shared" si="108"/>
        <v>0.12377125964371097</v>
      </c>
      <c r="M198" s="154">
        <f t="shared" si="108"/>
        <v>0.14417267872490902</v>
      </c>
      <c r="N198" s="154">
        <f t="shared" si="96"/>
        <v>0.24348508832128962</v>
      </c>
      <c r="O198" s="159">
        <f>SUM(O199:O203)</f>
        <v>0.24348508832128962</v>
      </c>
      <c r="P198" s="157">
        <f t="shared" si="108"/>
        <v>0</v>
      </c>
      <c r="Q198" s="158">
        <f t="shared" si="108"/>
        <v>6.6656293631288097E-2</v>
      </c>
      <c r="X198" s="190"/>
      <c r="AC198" s="190"/>
    </row>
    <row r="199" spans="1:35" s="116" customFormat="1">
      <c r="A199" s="119"/>
      <c r="B199" s="170" t="s">
        <v>498</v>
      </c>
      <c r="C199" s="171" t="s">
        <v>263</v>
      </c>
      <c r="D199" s="354">
        <v>9.8180000000000003E-2</v>
      </c>
      <c r="E199" s="212">
        <f t="shared" si="105"/>
        <v>3.2387425570821159E-2</v>
      </c>
      <c r="F199" s="215">
        <f t="shared" ref="F199:H203" si="109">IFERROR($D199*F$242/100, 0)</f>
        <v>4.2276155812667748E-3</v>
      </c>
      <c r="G199" s="216">
        <f t="shared" si="109"/>
        <v>6.1765144914930747E-3</v>
      </c>
      <c r="H199" s="217">
        <f t="shared" si="109"/>
        <v>2.1983295498061311E-2</v>
      </c>
      <c r="I199" s="212">
        <f t="shared" si="99"/>
        <v>5.068723578672036E-2</v>
      </c>
      <c r="J199" s="215">
        <f t="shared" ref="J199:M203" si="110">IFERROR($D199*J$242/100, 0)</f>
        <v>2.5118475121656061E-2</v>
      </c>
      <c r="K199" s="216">
        <f t="shared" si="110"/>
        <v>2.1453530798892211E-2</v>
      </c>
      <c r="L199" s="478">
        <f t="shared" si="110"/>
        <v>4.1152298661720817E-3</v>
      </c>
      <c r="M199" s="212">
        <f t="shared" si="110"/>
        <v>4.7935499330189176E-3</v>
      </c>
      <c r="N199" s="212">
        <f t="shared" si="96"/>
        <v>8.0955555458648125E-3</v>
      </c>
      <c r="O199" s="219">
        <f t="shared" ref="O199:Q203" si="111">IFERROR($D199*O$242/100, 0)</f>
        <v>8.0955555458648125E-3</v>
      </c>
      <c r="P199" s="217">
        <f t="shared" si="111"/>
        <v>0</v>
      </c>
      <c r="Q199" s="218">
        <f t="shared" si="111"/>
        <v>2.2162331635747438E-3</v>
      </c>
      <c r="X199" s="467"/>
      <c r="Y199" s="190"/>
    </row>
    <row r="200" spans="1:35" s="116" customFormat="1">
      <c r="A200" s="119"/>
      <c r="B200" s="170" t="s">
        <v>499</v>
      </c>
      <c r="C200" s="171" t="s">
        <v>267</v>
      </c>
      <c r="D200" s="354">
        <v>2.8547200000000013</v>
      </c>
      <c r="E200" s="212">
        <f t="shared" si="105"/>
        <v>0.94170942682353442</v>
      </c>
      <c r="F200" s="215">
        <f t="shared" si="109"/>
        <v>0.12292380069417286</v>
      </c>
      <c r="G200" s="216">
        <f t="shared" si="109"/>
        <v>0.17959074607002562</v>
      </c>
      <c r="H200" s="217">
        <f t="shared" si="109"/>
        <v>0.639194880059336</v>
      </c>
      <c r="I200" s="212">
        <f t="shared" si="99"/>
        <v>1.4738018511414379</v>
      </c>
      <c r="J200" s="215">
        <f t="shared" si="110"/>
        <v>0.73035458646663298</v>
      </c>
      <c r="K200" s="216">
        <f t="shared" si="110"/>
        <v>0.62379123489726618</v>
      </c>
      <c r="L200" s="478">
        <f t="shared" si="110"/>
        <v>0.11965602977753889</v>
      </c>
      <c r="M200" s="212">
        <f t="shared" si="110"/>
        <v>0.1393791287918901</v>
      </c>
      <c r="N200" s="212">
        <f t="shared" si="96"/>
        <v>0.23538953277542482</v>
      </c>
      <c r="O200" s="219">
        <f t="shared" si="111"/>
        <v>0.23538953277542482</v>
      </c>
      <c r="P200" s="217">
        <f t="shared" si="111"/>
        <v>0</v>
      </c>
      <c r="Q200" s="218">
        <f t="shared" si="111"/>
        <v>6.4440060467713348E-2</v>
      </c>
      <c r="W200" s="467"/>
    </row>
    <row r="201" spans="1:35" s="116" customFormat="1">
      <c r="A201" s="119"/>
      <c r="B201" s="170" t="s">
        <v>500</v>
      </c>
      <c r="C201" s="259" t="s">
        <v>314</v>
      </c>
      <c r="D201" s="354">
        <v>0</v>
      </c>
      <c r="E201" s="212">
        <f t="shared" si="105"/>
        <v>0</v>
      </c>
      <c r="F201" s="215">
        <f t="shared" si="109"/>
        <v>0</v>
      </c>
      <c r="G201" s="216">
        <f t="shared" si="109"/>
        <v>0</v>
      </c>
      <c r="H201" s="217">
        <f t="shared" si="109"/>
        <v>0</v>
      </c>
      <c r="I201" s="212">
        <f t="shared" si="99"/>
        <v>0</v>
      </c>
      <c r="J201" s="215">
        <f t="shared" si="110"/>
        <v>0</v>
      </c>
      <c r="K201" s="216">
        <f t="shared" si="110"/>
        <v>0</v>
      </c>
      <c r="L201" s="478">
        <f t="shared" si="110"/>
        <v>0</v>
      </c>
      <c r="M201" s="212">
        <f t="shared" si="110"/>
        <v>0</v>
      </c>
      <c r="N201" s="212">
        <f t="shared" si="96"/>
        <v>0</v>
      </c>
      <c r="O201" s="219">
        <f t="shared" si="111"/>
        <v>0</v>
      </c>
      <c r="P201" s="217">
        <f t="shared" si="111"/>
        <v>0</v>
      </c>
      <c r="Q201" s="218">
        <f t="shared" si="111"/>
        <v>0</v>
      </c>
    </row>
    <row r="202" spans="1:35" s="116" customFormat="1">
      <c r="A202" s="119"/>
      <c r="B202" s="170" t="s">
        <v>501</v>
      </c>
      <c r="C202" s="260" t="s">
        <v>265</v>
      </c>
      <c r="D202" s="354">
        <v>0</v>
      </c>
      <c r="E202" s="212">
        <f t="shared" si="105"/>
        <v>0</v>
      </c>
      <c r="F202" s="215">
        <f t="shared" si="109"/>
        <v>0</v>
      </c>
      <c r="G202" s="216">
        <f t="shared" si="109"/>
        <v>0</v>
      </c>
      <c r="H202" s="217">
        <f t="shared" si="109"/>
        <v>0</v>
      </c>
      <c r="I202" s="212">
        <f t="shared" si="99"/>
        <v>0</v>
      </c>
      <c r="J202" s="215">
        <f t="shared" si="110"/>
        <v>0</v>
      </c>
      <c r="K202" s="216">
        <f t="shared" si="110"/>
        <v>0</v>
      </c>
      <c r="L202" s="478">
        <f t="shared" si="110"/>
        <v>0</v>
      </c>
      <c r="M202" s="212">
        <f t="shared" si="110"/>
        <v>0</v>
      </c>
      <c r="N202" s="212">
        <f t="shared" si="96"/>
        <v>0</v>
      </c>
      <c r="O202" s="219">
        <f t="shared" si="111"/>
        <v>0</v>
      </c>
      <c r="P202" s="217">
        <f t="shared" si="111"/>
        <v>0</v>
      </c>
      <c r="Q202" s="218">
        <f t="shared" si="111"/>
        <v>0</v>
      </c>
    </row>
    <row r="203" spans="1:35" s="116" customFormat="1" ht="27" thickBot="1">
      <c r="A203" s="119"/>
      <c r="B203" s="170" t="s">
        <v>502</v>
      </c>
      <c r="C203" s="260" t="s">
        <v>317</v>
      </c>
      <c r="D203" s="354">
        <v>0</v>
      </c>
      <c r="E203" s="212">
        <f t="shared" si="105"/>
        <v>0</v>
      </c>
      <c r="F203" s="215">
        <f t="shared" si="109"/>
        <v>0</v>
      </c>
      <c r="G203" s="216">
        <f t="shared" si="109"/>
        <v>0</v>
      </c>
      <c r="H203" s="217">
        <f t="shared" si="109"/>
        <v>0</v>
      </c>
      <c r="I203" s="212">
        <f t="shared" si="99"/>
        <v>0</v>
      </c>
      <c r="J203" s="215">
        <f t="shared" si="110"/>
        <v>0</v>
      </c>
      <c r="K203" s="216">
        <f t="shared" si="110"/>
        <v>0</v>
      </c>
      <c r="L203" s="478">
        <f t="shared" si="110"/>
        <v>0</v>
      </c>
      <c r="M203" s="212">
        <f t="shared" si="110"/>
        <v>0</v>
      </c>
      <c r="N203" s="212">
        <f t="shared" si="96"/>
        <v>0</v>
      </c>
      <c r="O203" s="219">
        <f t="shared" si="111"/>
        <v>0</v>
      </c>
      <c r="P203" s="217">
        <f t="shared" si="111"/>
        <v>0</v>
      </c>
      <c r="Q203" s="218">
        <f t="shared" si="111"/>
        <v>0</v>
      </c>
      <c r="AD203" s="190"/>
    </row>
    <row r="204" spans="1:35" s="116" customFormat="1" ht="15.75" thickBot="1">
      <c r="A204" s="476"/>
      <c r="B204" s="151" t="s">
        <v>155</v>
      </c>
      <c r="C204" s="248" t="s">
        <v>319</v>
      </c>
      <c r="D204" s="486">
        <v>11.562438708347521</v>
      </c>
      <c r="E204" s="154">
        <f t="shared" si="105"/>
        <v>3.8141945720491628</v>
      </c>
      <c r="F204" s="155">
        <f>IFERROR($D204*F$243/100, 0)</f>
        <v>0.4978768185053174</v>
      </c>
      <c r="G204" s="156">
        <f>IFERROR($D204*G$243/100, 0)</f>
        <v>0.72739427825533653</v>
      </c>
      <c r="H204" s="157">
        <f>IFERROR($D204*H$243/100, 0)</f>
        <v>2.5889234752885089</v>
      </c>
      <c r="I204" s="154">
        <f t="shared" si="99"/>
        <v>5.9693222354808828</v>
      </c>
      <c r="J204" s="155">
        <f t="shared" ref="J204:Q204" si="112">IFERROR($D204*J$243/100, 0)</f>
        <v>2.9581465577643131</v>
      </c>
      <c r="K204" s="156">
        <f t="shared" si="112"/>
        <v>2.5265342731700646</v>
      </c>
      <c r="L204" s="477">
        <f t="shared" si="112"/>
        <v>0.48464140454650495</v>
      </c>
      <c r="M204" s="154">
        <f t="shared" si="112"/>
        <v>0.56452563960006719</v>
      </c>
      <c r="N204" s="154">
        <f t="shared" si="96"/>
        <v>0.95339544519336683</v>
      </c>
      <c r="O204" s="159">
        <f>IFERROR($D204*O$243/100, 0)</f>
        <v>0.95339544519336683</v>
      </c>
      <c r="P204" s="157">
        <f t="shared" si="112"/>
        <v>0</v>
      </c>
      <c r="Q204" s="158">
        <f t="shared" si="112"/>
        <v>0.26100081602403852</v>
      </c>
    </row>
    <row r="205" spans="1:35" s="116" customFormat="1">
      <c r="A205" s="476"/>
      <c r="B205" s="151" t="s">
        <v>157</v>
      </c>
      <c r="C205" s="211" t="s">
        <v>321</v>
      </c>
      <c r="D205" s="355">
        <f>SUM(D206:D210)</f>
        <v>563.14456959999995</v>
      </c>
      <c r="E205" s="154">
        <f t="shared" si="105"/>
        <v>185.76902458272681</v>
      </c>
      <c r="F205" s="155">
        <f>SUM(F206:F210)</f>
        <v>24.248917874788468</v>
      </c>
      <c r="G205" s="156">
        <f t="shared" ref="G205:Q205" si="113">SUM(G206:G210)</f>
        <v>35.427486198207689</v>
      </c>
      <c r="H205" s="157">
        <f t="shared" si="113"/>
        <v>126.09262050973066</v>
      </c>
      <c r="I205" s="154">
        <f t="shared" si="99"/>
        <v>290.73377043518389</v>
      </c>
      <c r="J205" s="155">
        <f t="shared" si="113"/>
        <v>144.07550276424234</v>
      </c>
      <c r="K205" s="156">
        <f t="shared" si="113"/>
        <v>123.0539760454522</v>
      </c>
      <c r="L205" s="477">
        <f t="shared" si="113"/>
        <v>23.604291625489328</v>
      </c>
      <c r="M205" s="154">
        <f t="shared" si="113"/>
        <v>27.495025604869092</v>
      </c>
      <c r="N205" s="154">
        <f t="shared" si="96"/>
        <v>46.434794699011334</v>
      </c>
      <c r="O205" s="159">
        <f>SUM(O206:O210)</f>
        <v>46.434794699011334</v>
      </c>
      <c r="P205" s="157">
        <f t="shared" si="113"/>
        <v>0</v>
      </c>
      <c r="Q205" s="158">
        <f t="shared" si="113"/>
        <v>12.711954278208859</v>
      </c>
      <c r="AA205" s="190"/>
      <c r="AC205" s="190"/>
    </row>
    <row r="206" spans="1:35" s="116" customFormat="1">
      <c r="A206" s="119"/>
      <c r="B206" s="268" t="s">
        <v>503</v>
      </c>
      <c r="C206" s="269" t="s">
        <v>323</v>
      </c>
      <c r="D206" s="354">
        <v>550.36652000000004</v>
      </c>
      <c r="E206" s="212">
        <f t="shared" si="105"/>
        <v>181.55382667724442</v>
      </c>
      <c r="F206" s="215">
        <f t="shared" ref="F206:H210" si="114">IFERROR($D206*F$242/100, 0)</f>
        <v>23.698697039718599</v>
      </c>
      <c r="G206" s="216">
        <f t="shared" si="114"/>
        <v>34.623617706382291</v>
      </c>
      <c r="H206" s="217">
        <f t="shared" si="114"/>
        <v>123.23151193114353</v>
      </c>
      <c r="I206" s="212">
        <f t="shared" si="99"/>
        <v>284.13686665671975</v>
      </c>
      <c r="J206" s="215">
        <f t="shared" ref="J206:M210" si="115">IFERROR($D206*J$242/100, 0)</f>
        <v>140.80635302925674</v>
      </c>
      <c r="K206" s="216">
        <f t="shared" si="115"/>
        <v>120.26181592482303</v>
      </c>
      <c r="L206" s="478">
        <f t="shared" si="115"/>
        <v>23.068697702639987</v>
      </c>
      <c r="M206" s="212">
        <f t="shared" si="115"/>
        <v>26.871148860071859</v>
      </c>
      <c r="N206" s="212">
        <f t="shared" si="96"/>
        <v>45.381164526831505</v>
      </c>
      <c r="O206" s="219">
        <f t="shared" ref="O206:Q210" si="116">IFERROR($D206*O$242/100, 0)</f>
        <v>45.381164526831505</v>
      </c>
      <c r="P206" s="217">
        <f t="shared" si="116"/>
        <v>0</v>
      </c>
      <c r="Q206" s="218">
        <f t="shared" si="116"/>
        <v>12.423513279132438</v>
      </c>
      <c r="Z206" s="190"/>
    </row>
    <row r="207" spans="1:35" s="116" customFormat="1">
      <c r="A207" s="119"/>
      <c r="B207" s="268" t="s">
        <v>504</v>
      </c>
      <c r="C207" s="269" t="s">
        <v>325</v>
      </c>
      <c r="D207" s="354">
        <v>10.254259599999999</v>
      </c>
      <c r="E207" s="212">
        <f t="shared" si="105"/>
        <v>3.3826550171000029</v>
      </c>
      <c r="F207" s="215">
        <f t="shared" si="114"/>
        <v>0.44154682887873703</v>
      </c>
      <c r="G207" s="216">
        <f t="shared" si="114"/>
        <v>0.64509658809260517</v>
      </c>
      <c r="H207" s="217">
        <f t="shared" si="114"/>
        <v>2.296011600128661</v>
      </c>
      <c r="I207" s="212">
        <f t="shared" si="99"/>
        <v>5.2939506433432539</v>
      </c>
      <c r="J207" s="215">
        <f t="shared" si="115"/>
        <v>2.6234606300020658</v>
      </c>
      <c r="K207" s="216">
        <f t="shared" si="115"/>
        <v>2.2406811381995935</v>
      </c>
      <c r="L207" s="478">
        <f t="shared" si="115"/>
        <v>0.42980887514159477</v>
      </c>
      <c r="M207" s="212">
        <f t="shared" si="115"/>
        <v>0.50065497472742504</v>
      </c>
      <c r="N207" s="212">
        <f t="shared" si="96"/>
        <v>0.84552788932081369</v>
      </c>
      <c r="O207" s="219">
        <f t="shared" si="116"/>
        <v>0.84552788932081369</v>
      </c>
      <c r="P207" s="217">
        <f t="shared" si="116"/>
        <v>0</v>
      </c>
      <c r="Q207" s="218">
        <f t="shared" si="116"/>
        <v>0.23147107550850157</v>
      </c>
      <c r="AA207" s="467"/>
    </row>
    <row r="208" spans="1:35" s="116" customFormat="1">
      <c r="A208" s="119"/>
      <c r="B208" s="268" t="s">
        <v>505</v>
      </c>
      <c r="C208" s="269" t="s">
        <v>327</v>
      </c>
      <c r="D208" s="354">
        <v>1.0638399999999999</v>
      </c>
      <c r="E208" s="212">
        <f t="shared" si="105"/>
        <v>0.3509374497785942</v>
      </c>
      <c r="F208" s="215">
        <f t="shared" si="114"/>
        <v>4.5808785495771491E-2</v>
      </c>
      <c r="G208" s="216">
        <f t="shared" si="114"/>
        <v>6.6926290248828596E-2</v>
      </c>
      <c r="H208" s="217">
        <f t="shared" si="114"/>
        <v>0.23820237403399411</v>
      </c>
      <c r="I208" s="212">
        <f t="shared" si="99"/>
        <v>0.54922702097519427</v>
      </c>
      <c r="J208" s="215">
        <f t="shared" si="115"/>
        <v>0.27217395165433472</v>
      </c>
      <c r="K208" s="216">
        <f t="shared" si="115"/>
        <v>0.23246205138616299</v>
      </c>
      <c r="L208" s="478">
        <f t="shared" si="115"/>
        <v>4.4591017934696539E-2</v>
      </c>
      <c r="M208" s="212">
        <f t="shared" si="115"/>
        <v>5.1941028322905328E-2</v>
      </c>
      <c r="N208" s="212">
        <f t="shared" si="96"/>
        <v>8.7720266978130179E-2</v>
      </c>
      <c r="O208" s="219">
        <f t="shared" si="116"/>
        <v>8.7720266978130179E-2</v>
      </c>
      <c r="P208" s="217">
        <f t="shared" si="116"/>
        <v>0</v>
      </c>
      <c r="Q208" s="218">
        <f t="shared" si="116"/>
        <v>2.4014233945175753E-2</v>
      </c>
    </row>
    <row r="209" spans="1:35" s="116" customFormat="1">
      <c r="A209" s="119"/>
      <c r="B209" s="268" t="s">
        <v>506</v>
      </c>
      <c r="C209" s="269" t="s">
        <v>329</v>
      </c>
      <c r="D209" s="354">
        <v>2.3184999999999998</v>
      </c>
      <c r="E209" s="212">
        <f>SUM(F209:H209)</f>
        <v>0.76482222637959707</v>
      </c>
      <c r="F209" s="215">
        <f t="shared" si="114"/>
        <v>9.9834250612823555E-2</v>
      </c>
      <c r="G209" s="216">
        <f t="shared" si="114"/>
        <v>0.14585708747735476</v>
      </c>
      <c r="H209" s="217">
        <f t="shared" si="114"/>
        <v>0.51913088828941878</v>
      </c>
      <c r="I209" s="212">
        <f>SUM(J209:L209)</f>
        <v>1.1969683863466196</v>
      </c>
      <c r="J209" s="215">
        <f t="shared" si="115"/>
        <v>0.5931674940879974</v>
      </c>
      <c r="K209" s="216">
        <f t="shared" si="115"/>
        <v>0.50662060661266628</v>
      </c>
      <c r="L209" s="478">
        <f t="shared" si="115"/>
        <v>9.7180285645956099E-2</v>
      </c>
      <c r="M209" s="212">
        <f t="shared" si="115"/>
        <v>0.11319867100941496</v>
      </c>
      <c r="N209" s="212">
        <f>+O209+P209</f>
        <v>0.19117483737102836</v>
      </c>
      <c r="O209" s="219">
        <f t="shared" si="116"/>
        <v>0.19117483737102836</v>
      </c>
      <c r="P209" s="217">
        <f t="shared" si="116"/>
        <v>0</v>
      </c>
      <c r="Q209" s="218">
        <f t="shared" si="116"/>
        <v>5.2335878893339204E-2</v>
      </c>
      <c r="AB209" s="467"/>
    </row>
    <row r="210" spans="1:35" s="116" customFormat="1" ht="15.75" thickBot="1">
      <c r="A210" s="119"/>
      <c r="B210" s="268" t="s">
        <v>507</v>
      </c>
      <c r="C210" s="269" t="s">
        <v>331</v>
      </c>
      <c r="D210" s="354">
        <v>-0.85854999999999992</v>
      </c>
      <c r="E210" s="212">
        <f>SUM(F210:H210)</f>
        <v>-0.28321678777580461</v>
      </c>
      <c r="F210" s="215">
        <f t="shared" si="114"/>
        <v>-3.696902991746373E-2</v>
      </c>
      <c r="G210" s="216">
        <f t="shared" si="114"/>
        <v>-5.4011473993393545E-2</v>
      </c>
      <c r="H210" s="217">
        <f t="shared" si="114"/>
        <v>-0.19223628386494737</v>
      </c>
      <c r="I210" s="212">
        <f>SUM(J210:L210)</f>
        <v>-0.44324227220094475</v>
      </c>
      <c r="J210" s="215">
        <f t="shared" si="115"/>
        <v>-0.21965234075878809</v>
      </c>
      <c r="K210" s="216">
        <f t="shared" si="115"/>
        <v>-0.18760367556924937</v>
      </c>
      <c r="L210" s="478">
        <f t="shared" si="115"/>
        <v>-3.5986255872907311E-2</v>
      </c>
      <c r="M210" s="212">
        <f t="shared" si="115"/>
        <v>-4.1917929262511623E-2</v>
      </c>
      <c r="N210" s="212">
        <f>+O210+P210</f>
        <v>-7.0792821490142946E-2</v>
      </c>
      <c r="O210" s="219">
        <f t="shared" si="116"/>
        <v>-7.0792821490142946E-2</v>
      </c>
      <c r="P210" s="217">
        <f t="shared" si="116"/>
        <v>0</v>
      </c>
      <c r="Q210" s="218">
        <f t="shared" si="116"/>
        <v>-1.9380189270595805E-2</v>
      </c>
      <c r="AE210" s="190"/>
      <c r="AF210" s="467"/>
      <c r="AG210" s="467"/>
    </row>
    <row r="211" spans="1:35" s="116" customFormat="1">
      <c r="A211" s="476"/>
      <c r="B211" s="151" t="s">
        <v>159</v>
      </c>
      <c r="C211" s="211" t="s">
        <v>333</v>
      </c>
      <c r="D211" s="355">
        <f>SUM(D212:D214)</f>
        <v>2.5329000000000002</v>
      </c>
      <c r="E211" s="154">
        <f t="shared" si="105"/>
        <v>0.83554807729000724</v>
      </c>
      <c r="F211" s="155">
        <f>SUM(F212:F214)</f>
        <v>0.10906628137900402</v>
      </c>
      <c r="G211" s="156">
        <f>SUM(G212:G214)</f>
        <v>0.15934501482484018</v>
      </c>
      <c r="H211" s="157">
        <f>SUM(H212:H214)</f>
        <v>0.56713678108616306</v>
      </c>
      <c r="I211" s="154">
        <f t="shared" si="99"/>
        <v>1.3076563406415158</v>
      </c>
      <c r="J211" s="155">
        <f t="shared" ref="J211:Q211" si="117">SUM(J212:J214)</f>
        <v>0.64801981702630529</v>
      </c>
      <c r="K211" s="156">
        <f t="shared" si="117"/>
        <v>0.55346962885021478</v>
      </c>
      <c r="L211" s="477">
        <f t="shared" si="117"/>
        <v>0.10616689476499558</v>
      </c>
      <c r="M211" s="154">
        <f t="shared" si="117"/>
        <v>0.12366655760178871</v>
      </c>
      <c r="N211" s="154">
        <f t="shared" si="96"/>
        <v>0.20885345938196154</v>
      </c>
      <c r="O211" s="159">
        <f>SUM(O212:O214)</f>
        <v>0.20885345938196154</v>
      </c>
      <c r="P211" s="157">
        <f t="shared" si="117"/>
        <v>0</v>
      </c>
      <c r="Q211" s="158">
        <f t="shared" si="117"/>
        <v>5.7175565084726716E-2</v>
      </c>
      <c r="AC211" s="190"/>
      <c r="AE211" s="190"/>
    </row>
    <row r="212" spans="1:35" s="116" customFormat="1">
      <c r="A212" s="119"/>
      <c r="B212" s="268" t="s">
        <v>508</v>
      </c>
      <c r="C212" s="269" t="s">
        <v>339</v>
      </c>
      <c r="D212" s="354">
        <v>0.68300000000000005</v>
      </c>
      <c r="E212" s="212">
        <f t="shared" si="105"/>
        <v>0.22530669856254687</v>
      </c>
      <c r="F212" s="215">
        <f t="shared" ref="F212:H214" si="118">IFERROR($D212*F$242/100, 0)</f>
        <v>2.9409874129203577E-2</v>
      </c>
      <c r="G212" s="216">
        <f t="shared" si="118"/>
        <v>4.2967604376550922E-2</v>
      </c>
      <c r="H212" s="217">
        <f t="shared" si="118"/>
        <v>0.15292922005679238</v>
      </c>
      <c r="I212" s="212">
        <f t="shared" si="99"/>
        <v>0.35261134693756369</v>
      </c>
      <c r="J212" s="215">
        <f t="shared" ref="J212:Q214" si="119">IFERROR($D212*J$242/100, 0)</f>
        <v>0.17473944294246377</v>
      </c>
      <c r="K212" s="216">
        <f t="shared" si="119"/>
        <v>0.1492438534899509</v>
      </c>
      <c r="L212" s="478">
        <f t="shared" si="119"/>
        <v>2.8628050505149029E-2</v>
      </c>
      <c r="M212" s="212">
        <f t="shared" si="119"/>
        <v>3.334685887402649E-2</v>
      </c>
      <c r="N212" s="212">
        <f t="shared" si="96"/>
        <v>5.6317625156097645E-2</v>
      </c>
      <c r="O212" s="219">
        <f>IFERROR($D212*O$242/100, 0)</f>
        <v>5.6317625156097645E-2</v>
      </c>
      <c r="P212" s="217">
        <f t="shared" si="119"/>
        <v>0</v>
      </c>
      <c r="Q212" s="218">
        <f t="shared" si="119"/>
        <v>1.5417470469765229E-2</v>
      </c>
      <c r="AF212" s="467"/>
      <c r="AG212" s="467"/>
    </row>
    <row r="213" spans="1:35" s="116" customFormat="1">
      <c r="A213" s="119"/>
      <c r="B213" s="271" t="s">
        <v>509</v>
      </c>
      <c r="C213" s="269" t="s">
        <v>341</v>
      </c>
      <c r="D213" s="357">
        <v>0</v>
      </c>
      <c r="E213" s="212">
        <f t="shared" si="105"/>
        <v>0</v>
      </c>
      <c r="F213" s="215">
        <f t="shared" si="118"/>
        <v>0</v>
      </c>
      <c r="G213" s="216">
        <f t="shared" si="118"/>
        <v>0</v>
      </c>
      <c r="H213" s="217">
        <f t="shared" si="118"/>
        <v>0</v>
      </c>
      <c r="I213" s="212">
        <f t="shared" si="99"/>
        <v>0</v>
      </c>
      <c r="J213" s="215">
        <f t="shared" si="119"/>
        <v>0</v>
      </c>
      <c r="K213" s="216">
        <f t="shared" si="119"/>
        <v>0</v>
      </c>
      <c r="L213" s="478">
        <f t="shared" si="119"/>
        <v>0</v>
      </c>
      <c r="M213" s="212">
        <f t="shared" si="119"/>
        <v>0</v>
      </c>
      <c r="N213" s="212">
        <f t="shared" si="96"/>
        <v>0</v>
      </c>
      <c r="O213" s="219">
        <f>IFERROR($D213*O$242/100, 0)</f>
        <v>0</v>
      </c>
      <c r="P213" s="217">
        <f t="shared" si="119"/>
        <v>0</v>
      </c>
      <c r="Q213" s="218">
        <f t="shared" si="119"/>
        <v>0</v>
      </c>
    </row>
    <row r="214" spans="1:35" s="116" customFormat="1" ht="15.75" thickBot="1">
      <c r="A214" s="119"/>
      <c r="B214" s="271" t="s">
        <v>510</v>
      </c>
      <c r="C214" s="259" t="s">
        <v>345</v>
      </c>
      <c r="D214" s="354">
        <v>1.8499000000000001</v>
      </c>
      <c r="E214" s="212">
        <f t="shared" si="105"/>
        <v>0.61024137872746032</v>
      </c>
      <c r="F214" s="215">
        <f t="shared" si="118"/>
        <v>7.9656407249800443E-2</v>
      </c>
      <c r="G214" s="216">
        <f t="shared" si="118"/>
        <v>0.11637741044828925</v>
      </c>
      <c r="H214" s="217">
        <f t="shared" si="118"/>
        <v>0.41420756102937067</v>
      </c>
      <c r="I214" s="212">
        <f t="shared" si="99"/>
        <v>0.95504499370395191</v>
      </c>
      <c r="J214" s="215">
        <f t="shared" si="119"/>
        <v>0.47328037408384149</v>
      </c>
      <c r="K214" s="216">
        <f t="shared" si="119"/>
        <v>0.40422577536026383</v>
      </c>
      <c r="L214" s="478">
        <f t="shared" si="119"/>
        <v>7.7538844259846543E-2</v>
      </c>
      <c r="M214" s="212">
        <f t="shared" si="119"/>
        <v>9.0319698727762229E-2</v>
      </c>
      <c r="N214" s="212">
        <f t="shared" si="96"/>
        <v>0.15253583422586389</v>
      </c>
      <c r="O214" s="219">
        <f>IFERROR($D214*O$242/100, 0)</f>
        <v>0.15253583422586389</v>
      </c>
      <c r="P214" s="217">
        <f t="shared" si="119"/>
        <v>0</v>
      </c>
      <c r="Q214" s="218">
        <f t="shared" si="119"/>
        <v>4.1758094614961487E-2</v>
      </c>
      <c r="W214" s="467"/>
      <c r="X214" s="467"/>
      <c r="AB214" s="467"/>
      <c r="AD214" s="467"/>
      <c r="AF214" s="190"/>
      <c r="AG214" s="190"/>
    </row>
    <row r="215" spans="1:35">
      <c r="A215" s="476"/>
      <c r="B215" s="151" t="s">
        <v>161</v>
      </c>
      <c r="C215" s="211" t="s">
        <v>347</v>
      </c>
      <c r="D215" s="355">
        <f>SUM(D216:D217)</f>
        <v>10.909559999999999</v>
      </c>
      <c r="E215" s="154">
        <f t="shared" si="105"/>
        <v>3.5988242260175971</v>
      </c>
      <c r="F215" s="155">
        <f>SUM(F216:F217)</f>
        <v>0.46976396252561364</v>
      </c>
      <c r="G215" s="156">
        <f t="shared" ref="G215:Q215" si="120">SUM(G216:G217)</f>
        <v>0.68632160761675676</v>
      </c>
      <c r="H215" s="157">
        <f t="shared" si="120"/>
        <v>2.4427386558752264</v>
      </c>
      <c r="I215" s="154">
        <f t="shared" si="99"/>
        <v>5.6322615609021476</v>
      </c>
      <c r="J215" s="155">
        <f t="shared" si="120"/>
        <v>2.7911133779610315</v>
      </c>
      <c r="K215" s="156">
        <f t="shared" si="120"/>
        <v>2.3838722903072158</v>
      </c>
      <c r="L215" s="477">
        <f t="shared" si="120"/>
        <v>0.45727589263389978</v>
      </c>
      <c r="M215" s="154">
        <f t="shared" si="120"/>
        <v>0.53264942561892292</v>
      </c>
      <c r="N215" s="154">
        <f t="shared" si="96"/>
        <v>0.89956150907460697</v>
      </c>
      <c r="O215" s="159">
        <f>SUM(O216:O217)</f>
        <v>0.89956150907460697</v>
      </c>
      <c r="P215" s="157">
        <f t="shared" si="120"/>
        <v>0</v>
      </c>
      <c r="Q215" s="158">
        <f t="shared" si="120"/>
        <v>0.24626327838672318</v>
      </c>
      <c r="AA215" s="116"/>
      <c r="AB215" s="116"/>
      <c r="AC215" s="116"/>
      <c r="AD215" s="116"/>
      <c r="AE215" s="190"/>
      <c r="AF215" s="116"/>
      <c r="AG215" s="116"/>
      <c r="AH215" s="116"/>
      <c r="AI215" s="116"/>
    </row>
    <row r="216" spans="1:35">
      <c r="B216" s="268" t="s">
        <v>511</v>
      </c>
      <c r="C216" s="269" t="s">
        <v>349</v>
      </c>
      <c r="D216" s="354">
        <v>10.909559999999999</v>
      </c>
      <c r="E216" s="212">
        <f t="shared" si="105"/>
        <v>3.5988242260175971</v>
      </c>
      <c r="F216" s="215">
        <f t="shared" ref="F216:H217" si="121">IFERROR($D216*F$242/100, 0)</f>
        <v>0.46976396252561364</v>
      </c>
      <c r="G216" s="216">
        <f t="shared" si="121"/>
        <v>0.68632160761675676</v>
      </c>
      <c r="H216" s="217">
        <f t="shared" si="121"/>
        <v>2.4427386558752264</v>
      </c>
      <c r="I216" s="212">
        <f t="shared" si="99"/>
        <v>5.6322615609021476</v>
      </c>
      <c r="J216" s="215">
        <f t="shared" ref="J216:Q217" si="122">IFERROR($D216*J$242/100, 0)</f>
        <v>2.7911133779610315</v>
      </c>
      <c r="K216" s="216">
        <f t="shared" si="122"/>
        <v>2.3838722903072158</v>
      </c>
      <c r="L216" s="478">
        <f t="shared" si="122"/>
        <v>0.45727589263389978</v>
      </c>
      <c r="M216" s="212">
        <f t="shared" si="122"/>
        <v>0.53264942561892292</v>
      </c>
      <c r="N216" s="212">
        <f t="shared" si="96"/>
        <v>0.89956150907460697</v>
      </c>
      <c r="O216" s="219">
        <f>IFERROR($D216*O$242/100, 0)</f>
        <v>0.89956150907460697</v>
      </c>
      <c r="P216" s="217">
        <f t="shared" si="122"/>
        <v>0</v>
      </c>
      <c r="Q216" s="218">
        <f t="shared" si="122"/>
        <v>0.24626327838672318</v>
      </c>
      <c r="AA216" s="116"/>
      <c r="AB216" s="116"/>
      <c r="AC216" s="116"/>
      <c r="AD216" s="116"/>
      <c r="AE216" s="190"/>
      <c r="AF216" s="116"/>
      <c r="AG216" s="116"/>
      <c r="AH216" s="116"/>
      <c r="AI216" s="116"/>
    </row>
    <row r="217" spans="1:35" ht="15.75" thickBot="1">
      <c r="B217" s="271" t="s">
        <v>512</v>
      </c>
      <c r="C217" s="259" t="s">
        <v>513</v>
      </c>
      <c r="D217" s="354">
        <v>0</v>
      </c>
      <c r="E217" s="212">
        <f t="shared" si="105"/>
        <v>0</v>
      </c>
      <c r="F217" s="215">
        <f t="shared" si="121"/>
        <v>0</v>
      </c>
      <c r="G217" s="216">
        <f t="shared" si="121"/>
        <v>0</v>
      </c>
      <c r="H217" s="217">
        <f t="shared" si="121"/>
        <v>0</v>
      </c>
      <c r="I217" s="212">
        <f t="shared" si="99"/>
        <v>0</v>
      </c>
      <c r="J217" s="215">
        <f t="shared" si="122"/>
        <v>0</v>
      </c>
      <c r="K217" s="216">
        <f t="shared" si="122"/>
        <v>0</v>
      </c>
      <c r="L217" s="478">
        <f t="shared" si="122"/>
        <v>0</v>
      </c>
      <c r="M217" s="212">
        <f t="shared" si="122"/>
        <v>0</v>
      </c>
      <c r="N217" s="212">
        <f t="shared" si="96"/>
        <v>0</v>
      </c>
      <c r="O217" s="219">
        <f>IFERROR($D217*O$242/100, 0)</f>
        <v>0</v>
      </c>
      <c r="P217" s="217">
        <f t="shared" si="122"/>
        <v>0</v>
      </c>
      <c r="Q217" s="218">
        <f t="shared" si="122"/>
        <v>0</v>
      </c>
      <c r="AA217" s="116"/>
      <c r="AB217" s="116"/>
      <c r="AC217" s="116"/>
      <c r="AD217" s="116"/>
      <c r="AE217" s="116"/>
      <c r="AF217" s="116"/>
      <c r="AG217" s="116"/>
      <c r="AH217" s="116"/>
      <c r="AI217" s="116"/>
    </row>
    <row r="218" spans="1:35">
      <c r="A218" s="476"/>
      <c r="B218" s="151" t="s">
        <v>163</v>
      </c>
      <c r="C218" s="211" t="s">
        <v>353</v>
      </c>
      <c r="D218" s="355">
        <f>SUM(D219:D233)</f>
        <v>58.086859999999994</v>
      </c>
      <c r="E218" s="154">
        <f t="shared" si="105"/>
        <v>19.161579292042255</v>
      </c>
      <c r="F218" s="155">
        <f>SUM(F219:F233)</f>
        <v>2.501211187643734</v>
      </c>
      <c r="G218" s="156">
        <f t="shared" ref="G218:Q218" si="123">SUM(G219:G233)</f>
        <v>3.6542506880762824</v>
      </c>
      <c r="H218" s="157">
        <f t="shared" si="123"/>
        <v>13.00611741632224</v>
      </c>
      <c r="I218" s="154">
        <f t="shared" si="99"/>
        <v>29.988412802304087</v>
      </c>
      <c r="J218" s="155">
        <f t="shared" si="123"/>
        <v>14.861003746232621</v>
      </c>
      <c r="K218" s="156">
        <f t="shared" si="123"/>
        <v>12.692689346312282</v>
      </c>
      <c r="L218" s="477">
        <f t="shared" si="123"/>
        <v>2.4347197097591815</v>
      </c>
      <c r="M218" s="154">
        <f t="shared" si="123"/>
        <v>2.8360385400517343</v>
      </c>
      <c r="N218" s="154">
        <f t="shared" si="96"/>
        <v>4.7896251946921264</v>
      </c>
      <c r="O218" s="159">
        <f>SUM(O219:O233)</f>
        <v>4.7896251946921264</v>
      </c>
      <c r="P218" s="157">
        <f t="shared" si="123"/>
        <v>0</v>
      </c>
      <c r="Q218" s="158">
        <f t="shared" si="123"/>
        <v>1.3112041709097908</v>
      </c>
      <c r="AA218" s="116"/>
      <c r="AB218" s="116"/>
      <c r="AC218" s="116"/>
      <c r="AD218" s="116"/>
      <c r="AE218" s="116"/>
      <c r="AF218" s="116"/>
      <c r="AG218" s="116"/>
      <c r="AH218" s="116"/>
      <c r="AI218" s="116"/>
    </row>
    <row r="219" spans="1:35">
      <c r="B219" s="268" t="s">
        <v>514</v>
      </c>
      <c r="C219" s="269" t="s">
        <v>355</v>
      </c>
      <c r="D219" s="354">
        <v>0</v>
      </c>
      <c r="E219" s="212">
        <f t="shared" si="105"/>
        <v>0</v>
      </c>
      <c r="F219" s="215">
        <f t="shared" ref="F219:H234" si="124">IFERROR($D219*F$242/100, 0)</f>
        <v>0</v>
      </c>
      <c r="G219" s="216">
        <f t="shared" si="124"/>
        <v>0</v>
      </c>
      <c r="H219" s="217">
        <f t="shared" si="124"/>
        <v>0</v>
      </c>
      <c r="I219" s="212">
        <f t="shared" si="99"/>
        <v>0</v>
      </c>
      <c r="J219" s="215">
        <f t="shared" ref="J219:Q234" si="125">IFERROR($D219*J$242/100, 0)</f>
        <v>0</v>
      </c>
      <c r="K219" s="216">
        <f t="shared" si="125"/>
        <v>0</v>
      </c>
      <c r="L219" s="478">
        <f t="shared" si="125"/>
        <v>0</v>
      </c>
      <c r="M219" s="212">
        <f t="shared" si="125"/>
        <v>0</v>
      </c>
      <c r="N219" s="212">
        <f t="shared" si="96"/>
        <v>0</v>
      </c>
      <c r="O219" s="219">
        <f t="shared" ref="O219:O234" si="126">IFERROR($D219*O$242/100, 0)</f>
        <v>0</v>
      </c>
      <c r="P219" s="217">
        <f t="shared" si="125"/>
        <v>0</v>
      </c>
      <c r="Q219" s="218">
        <f t="shared" si="125"/>
        <v>0</v>
      </c>
      <c r="AA219" s="116"/>
      <c r="AB219" s="116"/>
      <c r="AC219" s="116"/>
      <c r="AD219" s="116"/>
      <c r="AE219" s="116"/>
      <c r="AF219" s="116"/>
      <c r="AG219" s="116"/>
      <c r="AH219" s="116"/>
      <c r="AI219" s="116"/>
    </row>
    <row r="220" spans="1:35">
      <c r="B220" s="268" t="s">
        <v>515</v>
      </c>
      <c r="C220" s="269" t="s">
        <v>357</v>
      </c>
      <c r="D220" s="354">
        <v>0</v>
      </c>
      <c r="E220" s="212">
        <f t="shared" si="105"/>
        <v>0</v>
      </c>
      <c r="F220" s="215">
        <f t="shared" si="124"/>
        <v>0</v>
      </c>
      <c r="G220" s="216">
        <f t="shared" si="124"/>
        <v>0</v>
      </c>
      <c r="H220" s="217">
        <f t="shared" si="124"/>
        <v>0</v>
      </c>
      <c r="I220" s="212">
        <f t="shared" si="99"/>
        <v>0</v>
      </c>
      <c r="J220" s="215">
        <f t="shared" si="125"/>
        <v>0</v>
      </c>
      <c r="K220" s="216">
        <f t="shared" si="125"/>
        <v>0</v>
      </c>
      <c r="L220" s="478">
        <f t="shared" si="125"/>
        <v>0</v>
      </c>
      <c r="M220" s="212">
        <f t="shared" si="125"/>
        <v>0</v>
      </c>
      <c r="N220" s="212">
        <f t="shared" si="96"/>
        <v>0</v>
      </c>
      <c r="O220" s="219">
        <f t="shared" si="126"/>
        <v>0</v>
      </c>
      <c r="P220" s="217">
        <f t="shared" si="125"/>
        <v>0</v>
      </c>
      <c r="Q220" s="218">
        <f t="shared" si="125"/>
        <v>0</v>
      </c>
      <c r="AA220" s="116"/>
      <c r="AB220" s="116"/>
      <c r="AC220" s="116"/>
      <c r="AD220" s="116"/>
      <c r="AE220" s="116"/>
      <c r="AF220" s="116"/>
      <c r="AG220" s="116"/>
      <c r="AH220" s="116"/>
      <c r="AI220" s="116"/>
    </row>
    <row r="221" spans="1:35">
      <c r="B221" s="268" t="s">
        <v>516</v>
      </c>
      <c r="C221" s="269" t="s">
        <v>359</v>
      </c>
      <c r="D221" s="354">
        <v>10.611420000000001</v>
      </c>
      <c r="E221" s="212">
        <f t="shared" si="105"/>
        <v>3.5004743883756677</v>
      </c>
      <c r="F221" s="215">
        <f t="shared" si="124"/>
        <v>0.45692610033984393</v>
      </c>
      <c r="G221" s="216">
        <f t="shared" si="124"/>
        <v>0.66756558775024899</v>
      </c>
      <c r="H221" s="217">
        <f t="shared" si="124"/>
        <v>2.3759827002855749</v>
      </c>
      <c r="I221" s="212">
        <f t="shared" si="99"/>
        <v>5.4783412871452448</v>
      </c>
      <c r="J221" s="215">
        <f t="shared" si="125"/>
        <v>2.7148369247855326</v>
      </c>
      <c r="K221" s="216">
        <f t="shared" si="125"/>
        <v>2.3187250538804314</v>
      </c>
      <c r="L221" s="478">
        <f t="shared" si="125"/>
        <v>0.44477930847928038</v>
      </c>
      <c r="M221" s="212">
        <f t="shared" si="125"/>
        <v>0.51809300906738243</v>
      </c>
      <c r="N221" s="212">
        <f t="shared" si="96"/>
        <v>0.87497799990324709</v>
      </c>
      <c r="O221" s="219">
        <f t="shared" si="126"/>
        <v>0.87497799990324709</v>
      </c>
      <c r="P221" s="217">
        <f t="shared" si="125"/>
        <v>0</v>
      </c>
      <c r="Q221" s="218">
        <f t="shared" si="125"/>
        <v>0.239533315508457</v>
      </c>
      <c r="Z221" s="190"/>
      <c r="AA221" s="467"/>
      <c r="AB221" s="116"/>
      <c r="AC221" s="116"/>
      <c r="AD221" s="190"/>
      <c r="AE221" s="190"/>
      <c r="AF221" s="116"/>
      <c r="AG221" s="116"/>
      <c r="AH221" s="116"/>
      <c r="AI221" s="116"/>
    </row>
    <row r="222" spans="1:35">
      <c r="B222" s="268" t="s">
        <v>517</v>
      </c>
      <c r="C222" s="269" t="s">
        <v>361</v>
      </c>
      <c r="D222" s="354">
        <v>3.4937300000000002</v>
      </c>
      <c r="E222" s="212">
        <f t="shared" si="105"/>
        <v>1.1525047905840804</v>
      </c>
      <c r="F222" s="215">
        <f t="shared" si="124"/>
        <v>0.15043947224219972</v>
      </c>
      <c r="G222" s="216">
        <f t="shared" si="124"/>
        <v>0.21979093475620393</v>
      </c>
      <c r="H222" s="217">
        <f t="shared" si="124"/>
        <v>0.78227438358567669</v>
      </c>
      <c r="I222" s="212">
        <f t="shared" si="99"/>
        <v>1.803702549247693</v>
      </c>
      <c r="J222" s="215">
        <f t="shared" si="125"/>
        <v>0.89383958124652108</v>
      </c>
      <c r="K222" s="216">
        <f t="shared" si="125"/>
        <v>0.76342273536375715</v>
      </c>
      <c r="L222" s="478">
        <f t="shared" si="125"/>
        <v>0.14644023263741482</v>
      </c>
      <c r="M222" s="212">
        <f t="shared" si="125"/>
        <v>0.17057821559875927</v>
      </c>
      <c r="N222" s="212">
        <f t="shared" si="96"/>
        <v>0.28807990708142467</v>
      </c>
      <c r="O222" s="219">
        <f t="shared" si="126"/>
        <v>0.28807990708142467</v>
      </c>
      <c r="P222" s="217">
        <f t="shared" si="125"/>
        <v>0</v>
      </c>
      <c r="Q222" s="218">
        <f t="shared" si="125"/>
        <v>7.8864537488042272E-2</v>
      </c>
      <c r="AA222" s="116"/>
      <c r="AB222" s="116"/>
      <c r="AC222" s="116"/>
      <c r="AD222" s="116"/>
      <c r="AE222" s="116"/>
      <c r="AF222" s="116"/>
      <c r="AG222" s="116"/>
      <c r="AH222" s="116"/>
      <c r="AI222" s="116"/>
    </row>
    <row r="223" spans="1:35">
      <c r="B223" s="268" t="s">
        <v>518</v>
      </c>
      <c r="C223" s="269" t="s">
        <v>363</v>
      </c>
      <c r="D223" s="354">
        <v>1.2279999999999999E-2</v>
      </c>
      <c r="E223" s="212">
        <f t="shared" si="105"/>
        <v>4.0509022816223646E-3</v>
      </c>
      <c r="F223" s="215">
        <f t="shared" si="124"/>
        <v>5.2877489649578318E-4</v>
      </c>
      <c r="G223" s="216">
        <f t="shared" si="124"/>
        <v>7.7253613725336069E-4</v>
      </c>
      <c r="H223" s="217">
        <f t="shared" si="124"/>
        <v>2.7495912478732211E-3</v>
      </c>
      <c r="I223" s="212">
        <f t="shared" si="99"/>
        <v>6.3397764866665908E-3</v>
      </c>
      <c r="J223" s="215">
        <f t="shared" si="125"/>
        <v>3.1417281981456148E-3</v>
      </c>
      <c r="K223" s="216">
        <f t="shared" si="125"/>
        <v>2.6833301915909174E-3</v>
      </c>
      <c r="L223" s="478">
        <f t="shared" si="125"/>
        <v>5.1471809693005865E-4</v>
      </c>
      <c r="M223" s="212">
        <f t="shared" si="125"/>
        <v>5.9955992236170605E-4</v>
      </c>
      <c r="N223" s="212">
        <f t="shared" si="96"/>
        <v>1.0125628651784467E-3</v>
      </c>
      <c r="O223" s="219">
        <f t="shared" si="126"/>
        <v>1.0125628651784467E-3</v>
      </c>
      <c r="P223" s="217">
        <f t="shared" si="125"/>
        <v>0</v>
      </c>
      <c r="Q223" s="218">
        <f t="shared" si="125"/>
        <v>2.7719844417088869E-4</v>
      </c>
      <c r="W223" s="467"/>
      <c r="AA223" s="116"/>
      <c r="AB223" s="467"/>
      <c r="AC223" s="116"/>
      <c r="AD223" s="116"/>
      <c r="AE223" s="116"/>
      <c r="AF223" s="116"/>
      <c r="AG223" s="116"/>
      <c r="AH223" s="116"/>
      <c r="AI223" s="116"/>
    </row>
    <row r="224" spans="1:35">
      <c r="B224" s="268" t="s">
        <v>519</v>
      </c>
      <c r="C224" s="269" t="s">
        <v>365</v>
      </c>
      <c r="D224" s="354">
        <v>2.0951900000000001</v>
      </c>
      <c r="E224" s="212">
        <f t="shared" si="105"/>
        <v>0.69115716216875933</v>
      </c>
      <c r="F224" s="215">
        <f t="shared" si="124"/>
        <v>9.0218556627768731E-2</v>
      </c>
      <c r="G224" s="216">
        <f t="shared" si="124"/>
        <v>0.13180863105959845</v>
      </c>
      <c r="H224" s="217">
        <f t="shared" si="124"/>
        <v>0.4691299744813921</v>
      </c>
      <c r="I224" s="212">
        <f t="shared" si="99"/>
        <v>1.0816804802197861</v>
      </c>
      <c r="J224" s="215">
        <f t="shared" si="125"/>
        <v>0.53603562731862464</v>
      </c>
      <c r="K224" s="216">
        <f t="shared" si="125"/>
        <v>0.45782464040060061</v>
      </c>
      <c r="L224" s="478">
        <f t="shared" si="125"/>
        <v>8.7820212500561046E-2</v>
      </c>
      <c r="M224" s="212">
        <f t="shared" si="125"/>
        <v>0.10229576170464356</v>
      </c>
      <c r="N224" s="212">
        <f t="shared" si="96"/>
        <v>0.17276153008902523</v>
      </c>
      <c r="O224" s="219">
        <f t="shared" si="126"/>
        <v>0.17276153008902523</v>
      </c>
      <c r="P224" s="217">
        <f t="shared" si="125"/>
        <v>0</v>
      </c>
      <c r="Q224" s="218">
        <f t="shared" si="125"/>
        <v>4.7295065817785371E-2</v>
      </c>
      <c r="X224" s="467"/>
      <c r="AA224" s="116"/>
      <c r="AB224" s="116"/>
      <c r="AC224" s="116"/>
      <c r="AD224" s="467"/>
      <c r="AE224" s="116"/>
      <c r="AF224" s="116"/>
      <c r="AG224" s="116"/>
      <c r="AH224" s="116"/>
      <c r="AI224" s="116"/>
    </row>
    <row r="225" spans="1:35">
      <c r="B225" s="268" t="s">
        <v>520</v>
      </c>
      <c r="C225" s="269" t="s">
        <v>367</v>
      </c>
      <c r="D225" s="354">
        <v>15.69327</v>
      </c>
      <c r="E225" s="212">
        <f t="shared" si="105"/>
        <v>5.1768650854328842</v>
      </c>
      <c r="F225" s="215">
        <f t="shared" si="124"/>
        <v>0.67574977360996569</v>
      </c>
      <c r="G225" s="216">
        <f t="shared" si="124"/>
        <v>0.98726532464772376</v>
      </c>
      <c r="H225" s="217">
        <f t="shared" si="124"/>
        <v>3.5138499871751945</v>
      </c>
      <c r="I225" s="212">
        <f t="shared" si="99"/>
        <v>8.101940076947086</v>
      </c>
      <c r="J225" s="215">
        <f t="shared" si="125"/>
        <v>4.0149828078267618</v>
      </c>
      <c r="K225" s="216">
        <f t="shared" si="125"/>
        <v>3.4291714328817591</v>
      </c>
      <c r="L225" s="478">
        <f t="shared" si="125"/>
        <v>0.65778583623856524</v>
      </c>
      <c r="M225" s="212">
        <f t="shared" si="125"/>
        <v>0.76620975104245048</v>
      </c>
      <c r="N225" s="212">
        <f t="shared" si="96"/>
        <v>1.2940083416302088</v>
      </c>
      <c r="O225" s="219">
        <f t="shared" si="126"/>
        <v>1.2940083416302088</v>
      </c>
      <c r="P225" s="217">
        <f t="shared" si="125"/>
        <v>0</v>
      </c>
      <c r="Q225" s="218">
        <f t="shared" si="125"/>
        <v>0.35424674494736835</v>
      </c>
      <c r="X225" s="467"/>
      <c r="AA225" s="116"/>
      <c r="AB225" s="116"/>
      <c r="AC225" s="116"/>
      <c r="AD225" s="116"/>
      <c r="AE225" s="116"/>
      <c r="AF225" s="116"/>
      <c r="AG225" s="116"/>
      <c r="AH225" s="116"/>
      <c r="AI225" s="116"/>
    </row>
    <row r="226" spans="1:35">
      <c r="B226" s="268" t="s">
        <v>521</v>
      </c>
      <c r="C226" s="269" t="s">
        <v>369</v>
      </c>
      <c r="D226" s="354">
        <v>1.1045699999999998</v>
      </c>
      <c r="E226" s="212">
        <f t="shared" si="105"/>
        <v>0.36437338218335635</v>
      </c>
      <c r="F226" s="215">
        <f t="shared" si="124"/>
        <v>4.7562612982275827E-2</v>
      </c>
      <c r="G226" s="216">
        <f t="shared" si="124"/>
        <v>6.9488618984197434E-2</v>
      </c>
      <c r="H226" s="217">
        <f t="shared" si="124"/>
        <v>0.24732215021688306</v>
      </c>
      <c r="I226" s="212">
        <f t="shared" si="99"/>
        <v>0.57025463468056325</v>
      </c>
      <c r="J226" s="215">
        <f t="shared" si="125"/>
        <v>0.28259435796626231</v>
      </c>
      <c r="K226" s="216">
        <f t="shared" si="125"/>
        <v>0.24136205453791365</v>
      </c>
      <c r="L226" s="478">
        <f t="shared" si="125"/>
        <v>4.6298222176387197E-2</v>
      </c>
      <c r="M226" s="212">
        <f t="shared" si="125"/>
        <v>5.3929633830868864E-2</v>
      </c>
      <c r="N226" s="212">
        <f t="shared" si="96"/>
        <v>9.1078710422651199E-2</v>
      </c>
      <c r="O226" s="219">
        <f t="shared" si="126"/>
        <v>9.1078710422651199E-2</v>
      </c>
      <c r="P226" s="217">
        <f t="shared" si="125"/>
        <v>0</v>
      </c>
      <c r="Q226" s="218">
        <f t="shared" si="125"/>
        <v>2.4933638882560141E-2</v>
      </c>
      <c r="Y226" s="190"/>
      <c r="AA226" s="116"/>
      <c r="AB226" s="116"/>
      <c r="AC226" s="116"/>
      <c r="AD226" s="116"/>
      <c r="AE226" s="116"/>
      <c r="AF226" s="116"/>
      <c r="AG226" s="116"/>
      <c r="AH226" s="116"/>
      <c r="AI226" s="116"/>
    </row>
    <row r="227" spans="1:35">
      <c r="B227" s="268" t="s">
        <v>522</v>
      </c>
      <c r="C227" s="269" t="s">
        <v>371</v>
      </c>
      <c r="D227" s="354">
        <v>5.2278500000000001</v>
      </c>
      <c r="E227" s="212">
        <f t="shared" si="105"/>
        <v>1.7245528903077756</v>
      </c>
      <c r="F227" s="215">
        <f t="shared" si="124"/>
        <v>0.22511041063888274</v>
      </c>
      <c r="G227" s="216">
        <f t="shared" si="124"/>
        <v>0.32888461279641545</v>
      </c>
      <c r="H227" s="217">
        <f t="shared" si="124"/>
        <v>1.1705578668724774</v>
      </c>
      <c r="I227" s="212">
        <f t="shared" si="99"/>
        <v>2.6989739825586274</v>
      </c>
      <c r="J227" s="215">
        <f t="shared" si="125"/>
        <v>1.3374986775794424</v>
      </c>
      <c r="K227" s="216">
        <f t="shared" si="125"/>
        <v>1.1423491646668225</v>
      </c>
      <c r="L227" s="478">
        <f t="shared" si="125"/>
        <v>0.21912614031236213</v>
      </c>
      <c r="M227" s="212">
        <f t="shared" si="125"/>
        <v>0.25524506027024801</v>
      </c>
      <c r="N227" s="212">
        <f t="shared" si="96"/>
        <v>0.43106895559634717</v>
      </c>
      <c r="O227" s="219">
        <f t="shared" si="126"/>
        <v>0.43106895559634717</v>
      </c>
      <c r="P227" s="217">
        <f t="shared" si="125"/>
        <v>0</v>
      </c>
      <c r="Q227" s="218">
        <f t="shared" si="125"/>
        <v>0.11800911126700168</v>
      </c>
      <c r="AA227" s="116"/>
      <c r="AB227" s="116"/>
      <c r="AC227" s="116"/>
      <c r="AD227" s="116"/>
      <c r="AE227" s="116"/>
      <c r="AF227" s="116"/>
      <c r="AG227" s="116"/>
      <c r="AH227" s="116"/>
      <c r="AI227" s="116"/>
    </row>
    <row r="228" spans="1:35">
      <c r="B228" s="268" t="s">
        <v>523</v>
      </c>
      <c r="C228" s="269" t="s">
        <v>373</v>
      </c>
      <c r="D228" s="354">
        <v>7.8</v>
      </c>
      <c r="E228" s="212">
        <f t="shared" si="105"/>
        <v>2.57304868050932</v>
      </c>
      <c r="F228" s="215">
        <f t="shared" si="124"/>
        <v>0.33586679093380362</v>
      </c>
      <c r="G228" s="216">
        <f t="shared" si="124"/>
        <v>0.4906988493954571</v>
      </c>
      <c r="H228" s="217">
        <f t="shared" si="124"/>
        <v>1.7464830401800591</v>
      </c>
      <c r="I228" s="212">
        <f t="shared" si="99"/>
        <v>4.0268938596090731</v>
      </c>
      <c r="J228" s="215">
        <f t="shared" si="125"/>
        <v>1.9955602561511234</v>
      </c>
      <c r="K228" s="216">
        <f t="shared" si="125"/>
        <v>1.7043953985675211</v>
      </c>
      <c r="L228" s="478">
        <f t="shared" si="125"/>
        <v>0.32693820489042813</v>
      </c>
      <c r="M228" s="212">
        <f t="shared" si="125"/>
        <v>0.3808279637150902</v>
      </c>
      <c r="N228" s="212">
        <f t="shared" si="96"/>
        <v>0.64315882315894823</v>
      </c>
      <c r="O228" s="219">
        <f t="shared" si="126"/>
        <v>0.64315882315894823</v>
      </c>
      <c r="P228" s="217">
        <f t="shared" si="125"/>
        <v>0</v>
      </c>
      <c r="Q228" s="218">
        <f t="shared" si="125"/>
        <v>0.17607067300756774</v>
      </c>
      <c r="AA228" s="116"/>
      <c r="AB228" s="116"/>
      <c r="AC228" s="116"/>
      <c r="AD228" s="116"/>
      <c r="AE228" s="116"/>
      <c r="AF228" s="116"/>
      <c r="AG228" s="116"/>
      <c r="AH228" s="116"/>
      <c r="AI228" s="116"/>
    </row>
    <row r="229" spans="1:35">
      <c r="B229" s="268" t="s">
        <v>524</v>
      </c>
      <c r="C229" s="269" t="s">
        <v>375</v>
      </c>
      <c r="D229" s="354">
        <v>0</v>
      </c>
      <c r="E229" s="212">
        <f t="shared" si="105"/>
        <v>0</v>
      </c>
      <c r="F229" s="215">
        <f t="shared" si="124"/>
        <v>0</v>
      </c>
      <c r="G229" s="216">
        <f t="shared" si="124"/>
        <v>0</v>
      </c>
      <c r="H229" s="217">
        <f t="shared" si="124"/>
        <v>0</v>
      </c>
      <c r="I229" s="212">
        <f t="shared" si="99"/>
        <v>0</v>
      </c>
      <c r="J229" s="215">
        <f t="shared" si="125"/>
        <v>0</v>
      </c>
      <c r="K229" s="216">
        <f t="shared" si="125"/>
        <v>0</v>
      </c>
      <c r="L229" s="478">
        <f t="shared" si="125"/>
        <v>0</v>
      </c>
      <c r="M229" s="212">
        <f t="shared" si="125"/>
        <v>0</v>
      </c>
      <c r="N229" s="212">
        <f t="shared" si="96"/>
        <v>0</v>
      </c>
      <c r="O229" s="219">
        <f t="shared" si="126"/>
        <v>0</v>
      </c>
      <c r="P229" s="217">
        <f t="shared" si="125"/>
        <v>0</v>
      </c>
      <c r="Q229" s="218">
        <f t="shared" si="125"/>
        <v>0</v>
      </c>
      <c r="AA229" s="116"/>
      <c r="AB229" s="116"/>
      <c r="AC229" s="116"/>
      <c r="AD229" s="116"/>
      <c r="AE229" s="116"/>
      <c r="AF229" s="116"/>
      <c r="AG229" s="116"/>
      <c r="AH229" s="116"/>
      <c r="AI229" s="116"/>
    </row>
    <row r="230" spans="1:35">
      <c r="B230" s="268" t="s">
        <v>525</v>
      </c>
      <c r="C230" s="269" t="s">
        <v>377</v>
      </c>
      <c r="D230" s="354">
        <v>7.0085500000000014</v>
      </c>
      <c r="E230" s="212">
        <f t="shared" si="105"/>
        <v>2.3119667089466152</v>
      </c>
      <c r="F230" s="215">
        <f t="shared" si="124"/>
        <v>0.30178707661527049</v>
      </c>
      <c r="G230" s="216">
        <f t="shared" si="124"/>
        <v>0.44090864370904248</v>
      </c>
      <c r="H230" s="217">
        <f t="shared" si="124"/>
        <v>1.569270988622302</v>
      </c>
      <c r="I230" s="212">
        <f t="shared" si="99"/>
        <v>3.6182931999696377</v>
      </c>
      <c r="J230" s="215">
        <f t="shared" si="125"/>
        <v>1.7930748504164049</v>
      </c>
      <c r="K230" s="216">
        <f t="shared" si="125"/>
        <v>1.5314538936705646</v>
      </c>
      <c r="L230" s="478">
        <f t="shared" si="125"/>
        <v>0.29376445588266803</v>
      </c>
      <c r="M230" s="212">
        <f t="shared" si="125"/>
        <v>0.34218613142248672</v>
      </c>
      <c r="N230" s="212">
        <f t="shared" si="96"/>
        <v>0.57789881667316001</v>
      </c>
      <c r="O230" s="219">
        <f t="shared" si="126"/>
        <v>0.57789881667316001</v>
      </c>
      <c r="P230" s="217">
        <f t="shared" si="125"/>
        <v>0</v>
      </c>
      <c r="Q230" s="218">
        <f t="shared" si="125"/>
        <v>0.15820514298810118</v>
      </c>
      <c r="X230" s="467"/>
      <c r="AA230" s="116"/>
      <c r="AB230" s="467"/>
      <c r="AC230" s="116"/>
      <c r="AD230" s="116"/>
      <c r="AE230" s="116"/>
      <c r="AF230" s="116"/>
      <c r="AG230" s="116"/>
      <c r="AH230" s="116"/>
      <c r="AI230" s="116"/>
    </row>
    <row r="231" spans="1:35">
      <c r="B231" s="268" t="s">
        <v>526</v>
      </c>
      <c r="C231" s="269" t="s">
        <v>379</v>
      </c>
      <c r="D231" s="354">
        <v>0</v>
      </c>
      <c r="E231" s="212">
        <f t="shared" si="105"/>
        <v>0</v>
      </c>
      <c r="F231" s="215">
        <f t="shared" si="124"/>
        <v>0</v>
      </c>
      <c r="G231" s="216">
        <f t="shared" si="124"/>
        <v>0</v>
      </c>
      <c r="H231" s="217">
        <f t="shared" si="124"/>
        <v>0</v>
      </c>
      <c r="I231" s="212">
        <f t="shared" si="99"/>
        <v>0</v>
      </c>
      <c r="J231" s="215">
        <f t="shared" si="125"/>
        <v>0</v>
      </c>
      <c r="K231" s="216">
        <f t="shared" si="125"/>
        <v>0</v>
      </c>
      <c r="L231" s="478">
        <f t="shared" si="125"/>
        <v>0</v>
      </c>
      <c r="M231" s="212">
        <f t="shared" si="125"/>
        <v>0</v>
      </c>
      <c r="N231" s="212">
        <f t="shared" si="96"/>
        <v>0</v>
      </c>
      <c r="O231" s="219">
        <f t="shared" si="126"/>
        <v>0</v>
      </c>
      <c r="P231" s="217">
        <f t="shared" si="125"/>
        <v>0</v>
      </c>
      <c r="Q231" s="218">
        <f t="shared" si="125"/>
        <v>0</v>
      </c>
      <c r="AA231" s="116"/>
      <c r="AB231" s="116"/>
      <c r="AC231" s="116"/>
      <c r="AD231" s="116"/>
      <c r="AE231" s="116"/>
      <c r="AF231" s="116"/>
      <c r="AG231" s="116"/>
      <c r="AH231" s="116"/>
      <c r="AI231" s="116"/>
    </row>
    <row r="232" spans="1:35">
      <c r="B232" s="271" t="s">
        <v>527</v>
      </c>
      <c r="C232" s="259" t="s">
        <v>528</v>
      </c>
      <c r="D232" s="354">
        <v>0</v>
      </c>
      <c r="E232" s="212">
        <f t="shared" si="105"/>
        <v>0</v>
      </c>
      <c r="F232" s="215">
        <f t="shared" si="124"/>
        <v>0</v>
      </c>
      <c r="G232" s="216">
        <f t="shared" si="124"/>
        <v>0</v>
      </c>
      <c r="H232" s="217">
        <f t="shared" si="124"/>
        <v>0</v>
      </c>
      <c r="I232" s="212">
        <f t="shared" si="99"/>
        <v>0</v>
      </c>
      <c r="J232" s="215">
        <f t="shared" si="125"/>
        <v>0</v>
      </c>
      <c r="K232" s="216">
        <f t="shared" si="125"/>
        <v>0</v>
      </c>
      <c r="L232" s="478">
        <f t="shared" si="125"/>
        <v>0</v>
      </c>
      <c r="M232" s="212">
        <f t="shared" si="125"/>
        <v>0</v>
      </c>
      <c r="N232" s="212">
        <f t="shared" si="96"/>
        <v>0</v>
      </c>
      <c r="O232" s="219">
        <f t="shared" si="126"/>
        <v>0</v>
      </c>
      <c r="P232" s="217">
        <f t="shared" si="125"/>
        <v>0</v>
      </c>
      <c r="Q232" s="218">
        <f t="shared" si="125"/>
        <v>0</v>
      </c>
      <c r="AA232" s="116"/>
      <c r="AB232" s="116"/>
      <c r="AC232" s="116"/>
      <c r="AD232" s="116"/>
      <c r="AE232" s="116"/>
      <c r="AF232" s="116"/>
      <c r="AG232" s="116"/>
      <c r="AH232" s="116"/>
      <c r="AI232" s="116"/>
    </row>
    <row r="233" spans="1:35" ht="15.75" thickBot="1">
      <c r="B233" s="300" t="s">
        <v>529</v>
      </c>
      <c r="C233" s="301" t="s">
        <v>381</v>
      </c>
      <c r="D233" s="354">
        <v>5.04</v>
      </c>
      <c r="E233" s="212">
        <f t="shared" si="105"/>
        <v>1.6625853012521761</v>
      </c>
      <c r="F233" s="215">
        <f t="shared" si="124"/>
        <v>0.21702161875722698</v>
      </c>
      <c r="G233" s="216">
        <f t="shared" si="124"/>
        <v>0.31706694884014153</v>
      </c>
      <c r="H233" s="217">
        <f t="shared" si="124"/>
        <v>1.1284967336548075</v>
      </c>
      <c r="I233" s="212">
        <f t="shared" si="99"/>
        <v>2.6019929554397079</v>
      </c>
      <c r="J233" s="215">
        <f t="shared" si="125"/>
        <v>1.2894389347438027</v>
      </c>
      <c r="K233" s="216">
        <f t="shared" si="125"/>
        <v>1.1013016421513213</v>
      </c>
      <c r="L233" s="478">
        <f t="shared" si="125"/>
        <v>0.21125237854458434</v>
      </c>
      <c r="M233" s="212">
        <f t="shared" si="125"/>
        <v>0.24607345347744292</v>
      </c>
      <c r="N233" s="212">
        <f t="shared" si="96"/>
        <v>0.4155795472719358</v>
      </c>
      <c r="O233" s="219">
        <f t="shared" si="126"/>
        <v>0.4155795472719358</v>
      </c>
      <c r="P233" s="217">
        <f t="shared" si="125"/>
        <v>0</v>
      </c>
      <c r="Q233" s="218">
        <f t="shared" si="125"/>
        <v>0.11376874255873609</v>
      </c>
      <c r="AA233" s="116"/>
      <c r="AB233" s="116"/>
      <c r="AC233" s="116"/>
      <c r="AD233" s="116"/>
      <c r="AE233" s="116"/>
      <c r="AF233" s="116"/>
      <c r="AG233" s="116"/>
      <c r="AH233" s="116"/>
      <c r="AI233" s="116"/>
    </row>
    <row r="234" spans="1:35" ht="15.75" thickBot="1">
      <c r="A234" s="476"/>
      <c r="B234" s="151" t="s">
        <v>165</v>
      </c>
      <c r="C234" s="211" t="s">
        <v>383</v>
      </c>
      <c r="D234" s="486">
        <v>1.6271900000000001</v>
      </c>
      <c r="E234" s="154">
        <f t="shared" si="105"/>
        <v>0.53677424133820006</v>
      </c>
      <c r="F234" s="155">
        <f t="shared" si="124"/>
        <v>7.0066549171740516E-2</v>
      </c>
      <c r="G234" s="156">
        <f t="shared" si="124"/>
        <v>0.10236670009587101</v>
      </c>
      <c r="H234" s="157">
        <f t="shared" si="124"/>
        <v>0.36434099207058857</v>
      </c>
      <c r="I234" s="154">
        <f t="shared" si="99"/>
        <v>0.8400668486432421</v>
      </c>
      <c r="J234" s="155">
        <f t="shared" si="125"/>
        <v>0.41630201194955729</v>
      </c>
      <c r="K234" s="156">
        <f t="shared" si="125"/>
        <v>0.35556091648654936</v>
      </c>
      <c r="L234" s="477">
        <f t="shared" si="125"/>
        <v>6.8203920207135352E-2</v>
      </c>
      <c r="M234" s="154">
        <f t="shared" si="125"/>
        <v>7.9446083881738169E-2</v>
      </c>
      <c r="N234" s="154">
        <f t="shared" si="96"/>
        <v>0.13417200069948834</v>
      </c>
      <c r="O234" s="487">
        <f t="shared" si="126"/>
        <v>0.13417200069948834</v>
      </c>
      <c r="P234" s="488">
        <f t="shared" si="125"/>
        <v>0</v>
      </c>
      <c r="Q234" s="158">
        <f t="shared" si="125"/>
        <v>3.6730825437331312E-2</v>
      </c>
      <c r="Y234" s="190"/>
      <c r="Z234" s="190"/>
      <c r="AA234" s="190"/>
      <c r="AB234" s="116"/>
      <c r="AC234" s="116"/>
      <c r="AD234" s="116"/>
      <c r="AE234" s="116"/>
      <c r="AF234" s="116"/>
      <c r="AG234" s="116"/>
      <c r="AH234" s="116"/>
      <c r="AI234" s="116"/>
    </row>
    <row r="235" spans="1:35">
      <c r="A235" s="476"/>
      <c r="B235" s="151" t="s">
        <v>167</v>
      </c>
      <c r="C235" s="211" t="s">
        <v>385</v>
      </c>
      <c r="D235" s="355">
        <f>SUM(D236:D240)</f>
        <v>19.798329999999996</v>
      </c>
      <c r="E235" s="154">
        <f t="shared" si="105"/>
        <v>6.5310342157420598</v>
      </c>
      <c r="F235" s="155">
        <f>SUM(F236:F240)</f>
        <v>0.85251302089082692</v>
      </c>
      <c r="G235" s="156">
        <f t="shared" ref="G235:Q235" si="127">SUM(G236:G240)</f>
        <v>1.2455150962758406</v>
      </c>
      <c r="H235" s="157">
        <f t="shared" si="127"/>
        <v>4.4330060985753921</v>
      </c>
      <c r="I235" s="154">
        <f t="shared" si="99"/>
        <v>10.221253013783855</v>
      </c>
      <c r="J235" s="155">
        <f t="shared" si="127"/>
        <v>5.0652257033544181</v>
      </c>
      <c r="K235" s="156">
        <f t="shared" si="127"/>
        <v>4.3261772501693976</v>
      </c>
      <c r="L235" s="477">
        <f t="shared" si="127"/>
        <v>0.82985006026003938</v>
      </c>
      <c r="M235" s="154">
        <f t="shared" si="127"/>
        <v>0.96663560241786928</v>
      </c>
      <c r="N235" s="154">
        <f t="shared" si="96"/>
        <v>1.6324962337580122</v>
      </c>
      <c r="O235" s="159">
        <f>SUM(O236:O240)</f>
        <v>1.6324962337580122</v>
      </c>
      <c r="P235" s="157">
        <f t="shared" si="127"/>
        <v>0</v>
      </c>
      <c r="Q235" s="158">
        <f t="shared" si="127"/>
        <v>0.44691093429819462</v>
      </c>
      <c r="AA235" s="116"/>
      <c r="AB235" s="116"/>
      <c r="AC235" s="116"/>
      <c r="AD235" s="467"/>
      <c r="AE235" s="116"/>
      <c r="AF235" s="116"/>
      <c r="AG235" s="116"/>
      <c r="AH235" s="116"/>
      <c r="AI235" s="116"/>
    </row>
    <row r="236" spans="1:35">
      <c r="B236" s="170" t="s">
        <v>530</v>
      </c>
      <c r="C236" s="372" t="s">
        <v>387</v>
      </c>
      <c r="D236" s="354">
        <v>2.6139999999999999</v>
      </c>
      <c r="E236" s="212">
        <f t="shared" si="105"/>
        <v>0.86230118600658479</v>
      </c>
      <c r="F236" s="215">
        <f t="shared" ref="F236:H240" si="128">IFERROR($D236*F$242/100, 0)</f>
        <v>0.11255843480781573</v>
      </c>
      <c r="G236" s="216">
        <f t="shared" si="128"/>
        <v>0.16444702465637498</v>
      </c>
      <c r="H236" s="217">
        <f t="shared" si="128"/>
        <v>0.58529572654239415</v>
      </c>
      <c r="I236" s="212">
        <f t="shared" si="99"/>
        <v>1.3495257114125789</v>
      </c>
      <c r="J236" s="215">
        <f t="shared" ref="J236:Q240" si="129">IFERROR($D236*J$242/100, 0)</f>
        <v>0.66876852686910726</v>
      </c>
      <c r="K236" s="216">
        <f t="shared" si="129"/>
        <v>0.57119097075070513</v>
      </c>
      <c r="L236" s="478">
        <f t="shared" si="129"/>
        <v>0.10956621379276654</v>
      </c>
      <c r="M236" s="212">
        <f t="shared" si="129"/>
        <v>0.12762619194246741</v>
      </c>
      <c r="N236" s="212">
        <f t="shared" si="96"/>
        <v>0.215540662017627</v>
      </c>
      <c r="O236" s="219">
        <f>IFERROR($D236*O$242/100, 0)</f>
        <v>0.215540662017627</v>
      </c>
      <c r="P236" s="217">
        <f t="shared" si="129"/>
        <v>0</v>
      </c>
      <c r="Q236" s="218">
        <f t="shared" si="129"/>
        <v>5.9006248620741289E-2</v>
      </c>
      <c r="AA236" s="116"/>
      <c r="AB236" s="116"/>
      <c r="AC236" s="116"/>
      <c r="AD236" s="116"/>
      <c r="AE236" s="116"/>
      <c r="AF236" s="116"/>
      <c r="AG236" s="116"/>
      <c r="AH236" s="116"/>
      <c r="AI236" s="116"/>
    </row>
    <row r="237" spans="1:35">
      <c r="B237" s="170" t="s">
        <v>531</v>
      </c>
      <c r="C237" s="372" t="s">
        <v>389</v>
      </c>
      <c r="D237" s="354">
        <v>5.6941600000000001</v>
      </c>
      <c r="E237" s="212">
        <f t="shared" si="105"/>
        <v>1.8783783172575577</v>
      </c>
      <c r="F237" s="215">
        <f t="shared" si="128"/>
        <v>0.24518964695687528</v>
      </c>
      <c r="G237" s="216">
        <f t="shared" si="128"/>
        <v>0.35822022567610717</v>
      </c>
      <c r="H237" s="217">
        <f t="shared" si="128"/>
        <v>1.2749684446245753</v>
      </c>
      <c r="I237" s="212">
        <f t="shared" si="99"/>
        <v>2.9397151204655896</v>
      </c>
      <c r="J237" s="215">
        <f t="shared" si="129"/>
        <v>1.4567999215596772</v>
      </c>
      <c r="K237" s="216">
        <f t="shared" si="129"/>
        <v>1.2442436029111841</v>
      </c>
      <c r="L237" s="478">
        <f t="shared" si="129"/>
        <v>0.23867159599472823</v>
      </c>
      <c r="M237" s="212">
        <f t="shared" si="129"/>
        <v>0.27801222536768183</v>
      </c>
      <c r="N237" s="212">
        <f t="shared" si="96"/>
        <v>0.46951913390753292</v>
      </c>
      <c r="O237" s="219">
        <f>IFERROR($D237*O$242/100, 0)</f>
        <v>0.46951913390753292</v>
      </c>
      <c r="P237" s="217">
        <f t="shared" si="129"/>
        <v>0</v>
      </c>
      <c r="Q237" s="218">
        <f t="shared" si="129"/>
        <v>0.12853520300163745</v>
      </c>
      <c r="AA237" s="116"/>
      <c r="AB237" s="116"/>
      <c r="AC237" s="116"/>
      <c r="AD237" s="116"/>
      <c r="AE237" s="116"/>
      <c r="AF237" s="116"/>
      <c r="AG237" s="116"/>
      <c r="AH237" s="116"/>
      <c r="AI237" s="116"/>
    </row>
    <row r="238" spans="1:35">
      <c r="B238" s="268" t="s">
        <v>532</v>
      </c>
      <c r="C238" s="269" t="s">
        <v>391</v>
      </c>
      <c r="D238" s="354">
        <v>0</v>
      </c>
      <c r="E238" s="212">
        <f t="shared" si="105"/>
        <v>0</v>
      </c>
      <c r="F238" s="215">
        <f t="shared" si="128"/>
        <v>0</v>
      </c>
      <c r="G238" s="216">
        <f t="shared" si="128"/>
        <v>0</v>
      </c>
      <c r="H238" s="217">
        <f t="shared" si="128"/>
        <v>0</v>
      </c>
      <c r="I238" s="212">
        <f t="shared" si="99"/>
        <v>0</v>
      </c>
      <c r="J238" s="215">
        <f t="shared" si="129"/>
        <v>0</v>
      </c>
      <c r="K238" s="216">
        <f t="shared" si="129"/>
        <v>0</v>
      </c>
      <c r="L238" s="478">
        <f t="shared" si="129"/>
        <v>0</v>
      </c>
      <c r="M238" s="212">
        <f t="shared" si="129"/>
        <v>0</v>
      </c>
      <c r="N238" s="212">
        <f t="shared" si="96"/>
        <v>0</v>
      </c>
      <c r="O238" s="219">
        <f>IFERROR($D238*O$242/100, 0)</f>
        <v>0</v>
      </c>
      <c r="P238" s="217">
        <f t="shared" si="129"/>
        <v>0</v>
      </c>
      <c r="Q238" s="218">
        <f t="shared" si="129"/>
        <v>0</v>
      </c>
      <c r="AA238" s="116"/>
      <c r="AB238" s="116"/>
      <c r="AC238" s="116"/>
      <c r="AD238" s="116"/>
      <c r="AE238" s="116"/>
      <c r="AF238" s="116"/>
      <c r="AG238" s="116"/>
      <c r="AH238" s="116"/>
      <c r="AI238" s="116"/>
    </row>
    <row r="239" spans="1:35">
      <c r="B239" s="268" t="s">
        <v>533</v>
      </c>
      <c r="C239" s="259" t="s">
        <v>393</v>
      </c>
      <c r="D239" s="357">
        <v>11.185879999999994</v>
      </c>
      <c r="E239" s="222">
        <f t="shared" si="105"/>
        <v>3.6899761249148173</v>
      </c>
      <c r="F239" s="223">
        <f t="shared" si="128"/>
        <v>0.48166225889366837</v>
      </c>
      <c r="G239" s="224">
        <f t="shared" si="128"/>
        <v>0.70370492890713487</v>
      </c>
      <c r="H239" s="225">
        <f t="shared" si="128"/>
        <v>2.5046089371140141</v>
      </c>
      <c r="I239" s="222">
        <f t="shared" si="99"/>
        <v>5.7749168572210134</v>
      </c>
      <c r="J239" s="223">
        <f t="shared" si="129"/>
        <v>2.8618073792404766</v>
      </c>
      <c r="K239" s="224">
        <f t="shared" si="129"/>
        <v>2.4442515898626223</v>
      </c>
      <c r="L239" s="489">
        <f t="shared" si="129"/>
        <v>0.4688578881179154</v>
      </c>
      <c r="M239" s="222">
        <f t="shared" si="129"/>
        <v>0.5461405003540194</v>
      </c>
      <c r="N239" s="212">
        <f>+O239+P239</f>
        <v>0.92234582266630927</v>
      </c>
      <c r="O239" s="227">
        <f>IFERROR($D239*O$242/100, 0)</f>
        <v>0.92234582266630927</v>
      </c>
      <c r="P239" s="225">
        <f t="shared" si="129"/>
        <v>0</v>
      </c>
      <c r="Q239" s="226">
        <f t="shared" si="129"/>
        <v>0.2525006948438322</v>
      </c>
      <c r="AA239" s="467"/>
      <c r="AB239" s="116"/>
      <c r="AC239" s="116"/>
      <c r="AD239" s="467"/>
      <c r="AE239" s="116"/>
      <c r="AF239" s="116"/>
      <c r="AG239" s="116"/>
      <c r="AH239" s="116"/>
      <c r="AI239" s="116"/>
    </row>
    <row r="240" spans="1:35" ht="15.75" thickBot="1">
      <c r="B240" s="268" t="s">
        <v>534</v>
      </c>
      <c r="C240" s="259" t="s">
        <v>395</v>
      </c>
      <c r="D240" s="357">
        <v>0.30429</v>
      </c>
      <c r="E240" s="222">
        <f t="shared" si="105"/>
        <v>0.10037858756310013</v>
      </c>
      <c r="F240" s="223">
        <f t="shared" si="128"/>
        <v>1.3102680232467578E-2</v>
      </c>
      <c r="G240" s="224">
        <f t="shared" si="128"/>
        <v>1.9142917036223544E-2</v>
      </c>
      <c r="H240" s="225">
        <f t="shared" si="128"/>
        <v>6.8132990294409002E-2</v>
      </c>
      <c r="I240" s="222">
        <f t="shared" si="99"/>
        <v>0.15709532468467241</v>
      </c>
      <c r="J240" s="223">
        <f t="shared" si="129"/>
        <v>7.7849875685157097E-2</v>
      </c>
      <c r="K240" s="224">
        <f t="shared" si="129"/>
        <v>6.6491086644886024E-2</v>
      </c>
      <c r="L240" s="489">
        <f t="shared" si="129"/>
        <v>1.2754362354629279E-2</v>
      </c>
      <c r="M240" s="222">
        <f t="shared" si="129"/>
        <v>1.4856684753700616E-2</v>
      </c>
      <c r="N240" s="212">
        <f>+O240+P240</f>
        <v>2.5090615166543123E-2</v>
      </c>
      <c r="O240" s="227">
        <f>IFERROR($D240*O$242/100, 0)</f>
        <v>2.5090615166543123E-2</v>
      </c>
      <c r="P240" s="225">
        <f t="shared" si="129"/>
        <v>0</v>
      </c>
      <c r="Q240" s="226">
        <f t="shared" si="129"/>
        <v>6.8687878319836915E-3</v>
      </c>
      <c r="AA240" s="116"/>
      <c r="AB240" s="116"/>
      <c r="AC240" s="116"/>
      <c r="AD240" s="116"/>
      <c r="AE240" s="116"/>
      <c r="AF240" s="116"/>
      <c r="AG240" s="116"/>
      <c r="AH240" s="116"/>
      <c r="AI240" s="116"/>
    </row>
    <row r="241" spans="2:35" ht="102.75" thickBot="1">
      <c r="B241" s="123" t="s">
        <v>191</v>
      </c>
      <c r="C241" s="124" t="s">
        <v>535</v>
      </c>
      <c r="D241" s="124" t="s">
        <v>448</v>
      </c>
      <c r="E241" s="125" t="s">
        <v>240</v>
      </c>
      <c r="F241" s="126" t="s">
        <v>241</v>
      </c>
      <c r="G241" s="127" t="s">
        <v>242</v>
      </c>
      <c r="H241" s="128" t="s">
        <v>243</v>
      </c>
      <c r="I241" s="129" t="s">
        <v>244</v>
      </c>
      <c r="J241" s="126" t="s">
        <v>245</v>
      </c>
      <c r="K241" s="127" t="s">
        <v>246</v>
      </c>
      <c r="L241" s="128" t="s">
        <v>247</v>
      </c>
      <c r="M241" s="125" t="s">
        <v>248</v>
      </c>
      <c r="N241" s="129" t="s">
        <v>249</v>
      </c>
      <c r="O241" s="131" t="s">
        <v>250</v>
      </c>
      <c r="P241" s="490" t="s">
        <v>251</v>
      </c>
      <c r="Q241" s="133" t="s">
        <v>252</v>
      </c>
      <c r="AA241" s="116"/>
      <c r="AB241" s="116"/>
      <c r="AC241" s="116"/>
      <c r="AD241" s="116"/>
      <c r="AE241" s="116"/>
      <c r="AF241" s="116"/>
      <c r="AG241" s="116"/>
      <c r="AH241" s="116"/>
      <c r="AI241" s="116"/>
    </row>
    <row r="242" spans="2:35" ht="25.5">
      <c r="B242" s="163" t="s">
        <v>193</v>
      </c>
      <c r="C242" s="372" t="s">
        <v>536</v>
      </c>
      <c r="D242" s="145">
        <f>ROUND((O242+E242+I242+M242+P242+Q242),1)</f>
        <v>100</v>
      </c>
      <c r="E242" s="146">
        <f>SUM(F242:H242)</f>
        <v>32.987803596273331</v>
      </c>
      <c r="F242" s="147">
        <f>IFERROR((F25+F26)/($D$25+$D$26)*100, 0)</f>
        <v>4.3059844991513287</v>
      </c>
      <c r="G242" s="148">
        <f>IFERROR((G25+G26)/($D$25+$D$26)*100, 0)</f>
        <v>6.2910108896853476</v>
      </c>
      <c r="H242" s="149">
        <f>IFERROR((H25+H26)/($D$25+$D$26)*100, 0)</f>
        <v>22.390808207436656</v>
      </c>
      <c r="I242" s="146">
        <f>SUM(J242:L242)</f>
        <v>51.626844353962468</v>
      </c>
      <c r="J242" s="147">
        <f t="shared" ref="J242:Q242" si="130">IFERROR((J25+J26)/($D$25+$D$26)*100, 0)</f>
        <v>25.584105848091326</v>
      </c>
      <c r="K242" s="148">
        <f t="shared" si="130"/>
        <v>21.851223058557963</v>
      </c>
      <c r="L242" s="484">
        <f t="shared" si="130"/>
        <v>4.191515447313181</v>
      </c>
      <c r="M242" s="146">
        <f t="shared" si="130"/>
        <v>4.8824097912191053</v>
      </c>
      <c r="N242" s="150">
        <f>+O242+P242</f>
        <v>8.2456259379352339</v>
      </c>
      <c r="O242" s="485">
        <f>IFERROR((O25+O26)/($D$25+$D$26)*100, 0)</f>
        <v>8.2456259379352339</v>
      </c>
      <c r="P242" s="149">
        <f t="shared" si="130"/>
        <v>0</v>
      </c>
      <c r="Q242" s="150">
        <f t="shared" si="130"/>
        <v>2.257316320609843</v>
      </c>
      <c r="AA242" s="116"/>
      <c r="AB242" s="116"/>
      <c r="AC242" s="116"/>
      <c r="AD242" s="116"/>
      <c r="AE242" s="116"/>
      <c r="AF242" s="467"/>
      <c r="AG242" s="467"/>
      <c r="AH242" s="116"/>
      <c r="AI242" s="116"/>
    </row>
    <row r="243" spans="2:35" ht="15.75" thickBot="1">
      <c r="B243" s="302" t="s">
        <v>195</v>
      </c>
      <c r="C243" s="491" t="s">
        <v>537</v>
      </c>
      <c r="D243" s="492">
        <f>ROUND((O243+E243+I243+M243+P243+Q243),1)</f>
        <v>100</v>
      </c>
      <c r="E243" s="493">
        <f>SUM(F243:H243)</f>
        <v>32.987803596273331</v>
      </c>
      <c r="F243" s="494">
        <f>'6'!F164</f>
        <v>4.3059844991513287</v>
      </c>
      <c r="G243" s="495">
        <f>'6'!G164</f>
        <v>6.2910108896853485</v>
      </c>
      <c r="H243" s="496">
        <f>'6'!H164</f>
        <v>22.390808207436653</v>
      </c>
      <c r="I243" s="493">
        <f>SUM(J243:L243)</f>
        <v>51.626844353962468</v>
      </c>
      <c r="J243" s="494">
        <f>'6'!J164</f>
        <v>25.584105848091326</v>
      </c>
      <c r="K243" s="495">
        <f>'6'!K164</f>
        <v>21.851223058557959</v>
      </c>
      <c r="L243" s="497">
        <f>'6'!L164</f>
        <v>4.191515447313181</v>
      </c>
      <c r="M243" s="493">
        <f>'6'!M164</f>
        <v>4.8824097912191045</v>
      </c>
      <c r="N243" s="498">
        <f>+O243+P243</f>
        <v>8.2456259379352339</v>
      </c>
      <c r="O243" s="499">
        <f>'6'!O164</f>
        <v>8.2456259379352339</v>
      </c>
      <c r="P243" s="496">
        <f>'6'!P164</f>
        <v>0</v>
      </c>
      <c r="Q243" s="498">
        <f>'6'!Q164</f>
        <v>2.257316320609843</v>
      </c>
      <c r="AA243" s="116"/>
      <c r="AB243" s="116"/>
      <c r="AC243" s="116"/>
      <c r="AD243" s="116"/>
      <c r="AE243" s="116"/>
      <c r="AF243" s="116"/>
      <c r="AG243" s="116"/>
      <c r="AH243" s="116"/>
      <c r="AI243" s="116"/>
    </row>
    <row r="245" spans="2:35">
      <c r="C245" s="500" t="s">
        <v>538</v>
      </c>
    </row>
    <row r="246" spans="2:35">
      <c r="C246" s="501" t="s">
        <v>539</v>
      </c>
    </row>
    <row r="247" spans="2:35">
      <c r="C247" s="502" t="s">
        <v>540</v>
      </c>
      <c r="D247" s="503">
        <f>$E$24+$I$24+$M$24+$O$24-$E$51-$I$51-$M$51-$O$51-$E$61-$I$61-$M$61-$O$61-$E$62-$I$62-$M$62-$O$62-$E$64-$I$64-$M$64-$O$64-$E$107-$I$107-$M$107-$O$107-$E$114-$I$114-$M$114-$O$114-$E$204-$M$204-$I$204-$O$204-$E$211-$I$211-$M$211-$O$211+E63-I63-M63-O63</f>
        <v>2078.4843133298541</v>
      </c>
    </row>
    <row r="248" spans="2:35">
      <c r="C248" s="502" t="s">
        <v>541</v>
      </c>
      <c r="D248" s="503">
        <f>$E$24+$I$24+$M$24-$E$51-$I$51-$M$51-$E$61-$I$61-$M$61-$E$62-$I$62-$M$62-$E$64-$I$64-$M$64-$E$107-$I$107-$M$107-$E$114-$I$114-$M$114-$E$204-$M$204-$I$204-$E$211-$I$211-$M$211-E63-I63-M63</f>
        <v>1881.8105396657004</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A2639-58DF-4CAA-98C1-3C4B4B880590}">
  <sheetPr codeName="Sheet99">
    <tabColor theme="0" tint="-0.14999847407452621"/>
  </sheetPr>
  <dimension ref="A1:R55"/>
  <sheetViews>
    <sheetView showGridLines="0" workbookViewId="0"/>
  </sheetViews>
  <sheetFormatPr defaultRowHeight="15"/>
  <cols>
    <col min="2" max="2" width="9.140625" style="116"/>
    <col min="3" max="3" width="51.5703125" style="116" customWidth="1"/>
    <col min="4" max="4" width="22.5703125" style="116" customWidth="1"/>
    <col min="5" max="5" width="22.7109375" style="116" customWidth="1"/>
    <col min="6" max="6" width="12.7109375" style="116" bestFit="1" customWidth="1"/>
    <col min="7" max="7" width="11.42578125" customWidth="1"/>
    <col min="12" max="12" width="11.5703125" customWidth="1"/>
    <col min="13" max="13" width="12" bestFit="1" customWidth="1"/>
  </cols>
  <sheetData>
    <row r="1" spans="1:18">
      <c r="A1" s="504"/>
      <c r="B1" s="504"/>
      <c r="C1" s="504"/>
      <c r="D1" s="505"/>
      <c r="E1" s="504"/>
    </row>
    <row r="2" spans="1:18" ht="72">
      <c r="A2" s="504"/>
      <c r="B2" s="504"/>
      <c r="C2" s="504"/>
      <c r="D2" s="505"/>
      <c r="E2" s="506" t="s">
        <v>542</v>
      </c>
    </row>
    <row r="3" spans="1:18">
      <c r="A3" s="504"/>
      <c r="B3" s="504"/>
      <c r="C3" s="28" t="s">
        <v>1332</v>
      </c>
      <c r="D3" s="505"/>
      <c r="E3" s="504"/>
    </row>
    <row r="4" spans="1:18">
      <c r="A4" s="504"/>
      <c r="B4" s="504"/>
      <c r="C4" s="28" t="s">
        <v>1333</v>
      </c>
      <c r="D4" s="505"/>
      <c r="E4" s="504"/>
    </row>
    <row r="5" spans="1:18">
      <c r="A5" s="504"/>
      <c r="B5" s="504"/>
      <c r="C5" s="504"/>
      <c r="D5" s="505"/>
      <c r="E5" s="504"/>
    </row>
    <row r="6" spans="1:18" ht="47.25">
      <c r="A6" s="504"/>
      <c r="B6" s="504"/>
      <c r="C6" s="507" t="s">
        <v>543</v>
      </c>
      <c r="D6" s="505"/>
      <c r="E6" s="504"/>
    </row>
    <row r="7" spans="1:18" ht="15.75">
      <c r="A7" s="504"/>
      <c r="B7" s="504"/>
      <c r="C7" s="507"/>
      <c r="D7" s="505"/>
      <c r="E7" s="504"/>
    </row>
    <row r="8" spans="1:18" ht="15.75" thickBot="1">
      <c r="A8" s="504"/>
      <c r="B8" s="504"/>
      <c r="C8" s="504"/>
      <c r="D8" s="505"/>
      <c r="E8" s="504"/>
    </row>
    <row r="9" spans="1:18" ht="15.75" thickBot="1">
      <c r="A9" s="504"/>
      <c r="B9" s="508" t="s">
        <v>2</v>
      </c>
      <c r="C9" s="509" t="s">
        <v>58</v>
      </c>
      <c r="D9" s="510" t="s">
        <v>59</v>
      </c>
      <c r="E9" s="511" t="s">
        <v>60</v>
      </c>
      <c r="G9" s="116"/>
      <c r="H9" s="116"/>
      <c r="I9" s="116"/>
      <c r="J9" s="116"/>
      <c r="K9" s="116"/>
      <c r="L9" s="116"/>
      <c r="M9" s="116"/>
      <c r="N9" s="116"/>
      <c r="O9" s="116"/>
      <c r="P9" s="116"/>
      <c r="Q9" s="116"/>
      <c r="R9" s="116"/>
    </row>
    <row r="10" spans="1:18" ht="25.5" thickTop="1" thickBot="1">
      <c r="A10" s="504"/>
      <c r="B10" s="512" t="s">
        <v>544</v>
      </c>
      <c r="C10" s="513" t="s">
        <v>545</v>
      </c>
      <c r="D10" s="514">
        <v>35044.678</v>
      </c>
      <c r="E10" s="515"/>
      <c r="G10" s="116"/>
      <c r="H10" s="116"/>
      <c r="I10" s="116"/>
      <c r="J10" s="116"/>
      <c r="K10" s="116"/>
      <c r="L10" s="116"/>
      <c r="M10" s="116"/>
      <c r="N10" s="116"/>
      <c r="O10" s="116"/>
      <c r="P10" s="116"/>
      <c r="Q10" s="116"/>
      <c r="R10" s="116"/>
    </row>
    <row r="11" spans="1:18" ht="37.5" thickTop="1" thickBot="1">
      <c r="A11" s="504"/>
      <c r="B11" s="512" t="s">
        <v>62</v>
      </c>
      <c r="C11" s="513" t="s">
        <v>546</v>
      </c>
      <c r="D11" s="516">
        <f>SUM(D12:D13)+D17</f>
        <v>6892.3946514081845</v>
      </c>
      <c r="E11" s="515" t="s">
        <v>547</v>
      </c>
      <c r="G11" s="116"/>
      <c r="H11" s="116"/>
      <c r="I11" s="116"/>
      <c r="J11" s="116"/>
      <c r="K11" s="116"/>
      <c r="L11" s="116"/>
      <c r="M11" s="116"/>
      <c r="N11" s="116"/>
      <c r="O11" s="116"/>
      <c r="P11" s="116"/>
      <c r="Q11" s="116"/>
      <c r="R11" s="116"/>
    </row>
    <row r="12" spans="1:18" ht="24.75" thickTop="1">
      <c r="A12" s="504"/>
      <c r="B12" s="517" t="s">
        <v>64</v>
      </c>
      <c r="C12" s="518" t="s">
        <v>548</v>
      </c>
      <c r="D12" s="519">
        <f>'7'!E10</f>
        <v>2917.5238060838456</v>
      </c>
      <c r="E12" s="110" t="s">
        <v>547</v>
      </c>
      <c r="G12" s="116"/>
      <c r="H12" s="116"/>
      <c r="I12" s="116"/>
      <c r="J12" s="116"/>
      <c r="K12" s="116"/>
      <c r="L12" s="116"/>
      <c r="M12" s="116"/>
      <c r="N12" s="116"/>
      <c r="O12" s="116"/>
      <c r="P12" s="116"/>
      <c r="Q12" s="116"/>
      <c r="R12" s="116"/>
    </row>
    <row r="13" spans="1:18" ht="24">
      <c r="A13" s="504"/>
      <c r="B13" s="46" t="s">
        <v>70</v>
      </c>
      <c r="C13" s="67" t="s">
        <v>549</v>
      </c>
      <c r="D13" s="68">
        <f>'7'!I10</f>
        <v>3344.729835109079</v>
      </c>
      <c r="E13" s="49" t="s">
        <v>547</v>
      </c>
      <c r="G13" s="116"/>
      <c r="H13" s="116"/>
      <c r="I13" s="116"/>
      <c r="J13" s="116"/>
      <c r="K13" s="116"/>
      <c r="L13" s="116"/>
      <c r="M13" s="116"/>
      <c r="N13" s="116"/>
      <c r="O13" s="116"/>
      <c r="P13" s="116"/>
      <c r="Q13" s="116"/>
      <c r="R13" s="116"/>
    </row>
    <row r="14" spans="1:18" ht="24">
      <c r="A14" s="504"/>
      <c r="B14" s="46" t="s">
        <v>72</v>
      </c>
      <c r="C14" s="67" t="s">
        <v>550</v>
      </c>
      <c r="D14" s="68">
        <f>'7'!J10</f>
        <v>2789.2409295443053</v>
      </c>
      <c r="E14" s="49" t="s">
        <v>547</v>
      </c>
      <c r="G14" s="116"/>
      <c r="H14" s="116"/>
      <c r="I14" s="116"/>
      <c r="J14" s="116"/>
      <c r="K14" s="116"/>
      <c r="L14" s="116"/>
      <c r="M14" s="116"/>
      <c r="N14" s="116"/>
      <c r="O14" s="116"/>
      <c r="P14" s="116"/>
      <c r="Q14" s="116"/>
      <c r="R14" s="116"/>
    </row>
    <row r="15" spans="1:18">
      <c r="A15" s="504"/>
      <c r="B15" s="46" t="s">
        <v>80</v>
      </c>
      <c r="C15" s="67" t="s">
        <v>551</v>
      </c>
      <c r="D15" s="68">
        <f>'7'!K10</f>
        <v>545.82306200813719</v>
      </c>
      <c r="E15" s="49" t="s">
        <v>547</v>
      </c>
      <c r="G15" s="116"/>
      <c r="H15" s="116"/>
      <c r="I15" s="116"/>
      <c r="J15" s="116"/>
      <c r="K15" s="116"/>
      <c r="L15" s="116"/>
      <c r="M15" s="116"/>
      <c r="N15" s="116"/>
      <c r="O15" s="116"/>
      <c r="P15" s="116"/>
      <c r="Q15" s="116"/>
      <c r="R15" s="116"/>
    </row>
    <row r="16" spans="1:18" ht="24">
      <c r="A16" s="504"/>
      <c r="B16" s="46" t="s">
        <v>90</v>
      </c>
      <c r="C16" s="67" t="s">
        <v>552</v>
      </c>
      <c r="D16" s="68">
        <f>'7'!L10</f>
        <v>9.6658435566366805</v>
      </c>
      <c r="E16" s="49" t="s">
        <v>547</v>
      </c>
      <c r="G16" s="116"/>
      <c r="H16" s="116"/>
      <c r="I16" s="116"/>
      <c r="J16" s="116"/>
      <c r="K16" s="116"/>
      <c r="L16" s="116"/>
      <c r="M16" s="116"/>
      <c r="N16" s="116"/>
      <c r="O16" s="116"/>
      <c r="P16" s="116"/>
      <c r="Q16" s="116"/>
      <c r="R16" s="116"/>
    </row>
    <row r="17" spans="1:18" ht="24.75" thickBot="1">
      <c r="A17" s="504"/>
      <c r="B17" s="50" t="s">
        <v>98</v>
      </c>
      <c r="C17" s="67" t="s">
        <v>553</v>
      </c>
      <c r="D17" s="68">
        <f>'7'!M10</f>
        <v>630.14101021525926</v>
      </c>
      <c r="E17" s="49" t="s">
        <v>547</v>
      </c>
      <c r="G17" s="116"/>
      <c r="H17" s="116"/>
      <c r="I17" s="116"/>
      <c r="J17" s="116"/>
      <c r="K17" s="116"/>
      <c r="L17" s="116"/>
      <c r="M17" s="116"/>
      <c r="N17" s="116"/>
      <c r="O17" s="116"/>
      <c r="P17" s="116"/>
      <c r="Q17" s="116"/>
      <c r="R17" s="116"/>
    </row>
    <row r="18" spans="1:18" ht="24">
      <c r="A18" s="504"/>
      <c r="B18" s="42" t="s">
        <v>103</v>
      </c>
      <c r="C18" s="520" t="s">
        <v>554</v>
      </c>
      <c r="D18" s="66">
        <f>SUM(D19:D28)</f>
        <v>28127.589020116258</v>
      </c>
      <c r="E18" s="45"/>
      <c r="G18" s="116"/>
      <c r="H18" s="116"/>
      <c r="I18" s="116"/>
      <c r="J18" s="116"/>
      <c r="K18" s="116"/>
      <c r="L18" s="116"/>
      <c r="M18" s="116"/>
      <c r="N18" s="116"/>
      <c r="O18" s="116"/>
      <c r="P18" s="116"/>
      <c r="Q18" s="116"/>
      <c r="R18" s="116"/>
    </row>
    <row r="19" spans="1:18">
      <c r="A19" s="504"/>
      <c r="B19" s="46" t="s">
        <v>105</v>
      </c>
      <c r="C19" s="521" t="s">
        <v>555</v>
      </c>
      <c r="D19" s="522">
        <v>23754.761750000001</v>
      </c>
      <c r="E19" s="49"/>
      <c r="G19" s="190"/>
      <c r="H19" s="116"/>
      <c r="I19" s="116"/>
      <c r="J19" s="116"/>
      <c r="K19" s="116"/>
      <c r="L19" s="116"/>
      <c r="M19" s="116"/>
      <c r="N19" s="116"/>
      <c r="O19" s="116"/>
      <c r="P19" s="116"/>
      <c r="Q19" s="116"/>
      <c r="R19" s="116"/>
    </row>
    <row r="20" spans="1:18" ht="24">
      <c r="A20" s="504"/>
      <c r="B20" s="46" t="s">
        <v>114</v>
      </c>
      <c r="C20" s="521" t="s">
        <v>556</v>
      </c>
      <c r="D20" s="522">
        <v>0</v>
      </c>
      <c r="E20" s="49"/>
      <c r="G20" s="116"/>
      <c r="H20" s="116"/>
      <c r="I20" s="116"/>
      <c r="J20" s="116"/>
      <c r="K20" s="116"/>
      <c r="L20" s="116"/>
      <c r="M20" s="116"/>
      <c r="N20" s="116"/>
      <c r="O20" s="116"/>
      <c r="P20" s="116"/>
      <c r="Q20" s="116"/>
      <c r="R20" s="116"/>
    </row>
    <row r="21" spans="1:18">
      <c r="A21" s="504"/>
      <c r="B21" s="46" t="s">
        <v>289</v>
      </c>
      <c r="C21" s="521" t="s">
        <v>557</v>
      </c>
      <c r="D21" s="522">
        <v>0</v>
      </c>
      <c r="E21" s="49"/>
      <c r="G21" s="116"/>
      <c r="H21" s="116"/>
      <c r="I21" s="116"/>
      <c r="J21" s="116"/>
      <c r="K21" s="116"/>
      <c r="L21" s="116"/>
      <c r="M21" s="116"/>
      <c r="N21" s="116"/>
      <c r="O21" s="116"/>
      <c r="P21" s="116"/>
      <c r="Q21" s="116"/>
      <c r="R21" s="116"/>
    </row>
    <row r="22" spans="1:18">
      <c r="A22" s="504"/>
      <c r="B22" s="46" t="s">
        <v>294</v>
      </c>
      <c r="C22" s="521" t="s">
        <v>558</v>
      </c>
      <c r="D22" s="522">
        <v>0</v>
      </c>
      <c r="E22" s="49"/>
      <c r="G22" s="116"/>
      <c r="H22" s="116"/>
      <c r="I22" s="116"/>
      <c r="J22" s="116"/>
      <c r="K22" s="116"/>
      <c r="L22" s="116"/>
      <c r="M22" s="116"/>
      <c r="N22" s="116"/>
      <c r="O22" s="116"/>
      <c r="P22" s="116"/>
      <c r="Q22" s="116"/>
      <c r="R22" s="116"/>
    </row>
    <row r="23" spans="1:18">
      <c r="A23" s="504"/>
      <c r="B23" s="46" t="s">
        <v>299</v>
      </c>
      <c r="C23" s="521" t="s">
        <v>559</v>
      </c>
      <c r="D23" s="522">
        <v>0</v>
      </c>
      <c r="E23" s="49"/>
      <c r="G23" s="116"/>
      <c r="H23" s="116"/>
      <c r="I23" s="116"/>
      <c r="J23" s="116"/>
      <c r="K23" s="116"/>
      <c r="L23" s="116"/>
      <c r="M23" s="116"/>
      <c r="N23" s="116"/>
      <c r="O23" s="116"/>
      <c r="P23" s="116"/>
      <c r="Q23" s="116"/>
      <c r="R23" s="116"/>
    </row>
    <row r="24" spans="1:18">
      <c r="A24" s="504"/>
      <c r="B24" s="46" t="s">
        <v>305</v>
      </c>
      <c r="C24" s="521" t="s">
        <v>560</v>
      </c>
      <c r="D24" s="522">
        <v>34.871000000000002</v>
      </c>
      <c r="E24" s="49"/>
      <c r="G24" s="116"/>
      <c r="H24" s="116"/>
      <c r="I24" s="116"/>
      <c r="J24" s="116"/>
      <c r="K24" s="116"/>
      <c r="L24" s="116"/>
      <c r="M24" s="116"/>
      <c r="N24" s="116"/>
      <c r="O24" s="116"/>
      <c r="P24" s="116"/>
      <c r="Q24" s="116"/>
      <c r="R24" s="116"/>
    </row>
    <row r="25" spans="1:18" ht="24">
      <c r="A25" s="504"/>
      <c r="B25" s="46" t="s">
        <v>309</v>
      </c>
      <c r="C25" s="521" t="s">
        <v>561</v>
      </c>
      <c r="D25" s="522">
        <v>456.093808183779</v>
      </c>
      <c r="E25" s="49"/>
      <c r="G25" s="116"/>
      <c r="H25" s="116"/>
      <c r="I25" s="116"/>
      <c r="J25" s="116"/>
      <c r="K25" s="116"/>
      <c r="L25" s="116"/>
      <c r="M25" s="116"/>
      <c r="N25" s="116"/>
      <c r="O25" s="116"/>
      <c r="P25" s="116"/>
      <c r="Q25" s="116"/>
      <c r="R25" s="116"/>
    </row>
    <row r="26" spans="1:18">
      <c r="A26" s="504"/>
      <c r="B26" s="46" t="s">
        <v>318</v>
      </c>
      <c r="C26" s="521" t="s">
        <v>562</v>
      </c>
      <c r="D26" s="522">
        <v>571.34900000000005</v>
      </c>
      <c r="E26" s="49"/>
      <c r="G26" s="523"/>
      <c r="H26" s="524"/>
      <c r="I26" s="116"/>
      <c r="J26" s="116"/>
      <c r="K26" s="524"/>
      <c r="L26" s="524"/>
      <c r="M26" s="524"/>
      <c r="N26" s="524"/>
      <c r="O26" s="524"/>
      <c r="P26" s="524"/>
      <c r="Q26" s="524"/>
      <c r="R26" s="524"/>
    </row>
    <row r="27" spans="1:18" ht="24">
      <c r="A27" s="504"/>
      <c r="B27" s="50" t="s">
        <v>320</v>
      </c>
      <c r="C27" s="525" t="s">
        <v>563</v>
      </c>
      <c r="D27" s="526">
        <v>3465.1541599999964</v>
      </c>
      <c r="E27" s="53"/>
      <c r="G27" s="116"/>
      <c r="H27" s="116"/>
      <c r="I27" s="116"/>
      <c r="J27" s="116"/>
      <c r="K27" s="527"/>
      <c r="L27" s="116"/>
      <c r="M27" s="116"/>
      <c r="N27" s="116"/>
      <c r="O27" s="116"/>
      <c r="P27" s="116"/>
      <c r="Q27" s="116"/>
      <c r="R27" s="116"/>
    </row>
    <row r="28" spans="1:18" ht="24.75" thickBot="1">
      <c r="A28" s="504"/>
      <c r="B28" s="528" t="s">
        <v>332</v>
      </c>
      <c r="C28" s="529" t="s">
        <v>564</v>
      </c>
      <c r="D28" s="530">
        <f>D10-D11-D29-D19-D20-D21-D22-D23-D24-D25-D26-D27</f>
        <v>-154.64069806751149</v>
      </c>
      <c r="E28" s="114"/>
      <c r="G28" s="116"/>
      <c r="H28" s="116"/>
      <c r="I28" s="116"/>
      <c r="J28" s="116"/>
      <c r="K28" s="116"/>
      <c r="L28" s="116"/>
      <c r="M28" s="116"/>
      <c r="N28" s="116"/>
      <c r="O28" s="116"/>
      <c r="P28" s="116"/>
      <c r="Q28" s="116"/>
      <c r="R28" s="116"/>
    </row>
    <row r="29" spans="1:18">
      <c r="A29" s="504"/>
      <c r="B29" s="54" t="s">
        <v>123</v>
      </c>
      <c r="C29" s="531" t="s">
        <v>565</v>
      </c>
      <c r="D29" s="532">
        <f>SUM(D30:D32)</f>
        <v>24.694328475548964</v>
      </c>
      <c r="E29" s="49" t="s">
        <v>547</v>
      </c>
      <c r="G29" s="116"/>
      <c r="H29" s="116"/>
      <c r="I29" s="116"/>
      <c r="J29" s="116"/>
      <c r="K29" s="116"/>
      <c r="L29" s="116"/>
      <c r="M29" s="116"/>
      <c r="N29" s="116"/>
      <c r="O29" s="116"/>
      <c r="P29" s="116"/>
      <c r="Q29" s="116"/>
      <c r="R29" s="116"/>
    </row>
    <row r="30" spans="1:18">
      <c r="A30" s="504"/>
      <c r="B30" s="533" t="s">
        <v>125</v>
      </c>
      <c r="C30" s="534" t="s">
        <v>566</v>
      </c>
      <c r="D30" s="77">
        <f>'7'!O10</f>
        <v>14.912130079240889</v>
      </c>
      <c r="E30" s="53" t="s">
        <v>547</v>
      </c>
      <c r="G30" s="116"/>
      <c r="H30" s="116"/>
      <c r="I30" s="116"/>
      <c r="J30" s="116"/>
      <c r="K30" s="116"/>
      <c r="L30" s="116"/>
      <c r="M30" s="116"/>
      <c r="N30" s="116"/>
      <c r="O30" s="116"/>
      <c r="P30" s="116"/>
      <c r="Q30" s="116"/>
      <c r="R30" s="116"/>
    </row>
    <row r="31" spans="1:18">
      <c r="A31" s="504"/>
      <c r="B31" s="533" t="s">
        <v>127</v>
      </c>
      <c r="C31" s="535" t="s">
        <v>567</v>
      </c>
      <c r="D31" s="68">
        <f>'7'!P10</f>
        <v>0</v>
      </c>
      <c r="E31" s="49" t="s">
        <v>547</v>
      </c>
      <c r="G31" s="116"/>
      <c r="H31" s="116"/>
      <c r="I31" s="116"/>
      <c r="J31" s="116"/>
      <c r="K31" s="116"/>
      <c r="L31" s="116"/>
      <c r="M31" s="116"/>
      <c r="N31" s="116"/>
      <c r="O31" s="116"/>
      <c r="P31" s="116"/>
      <c r="Q31" s="116"/>
      <c r="R31" s="116"/>
    </row>
    <row r="32" spans="1:18" ht="15.75" thickBot="1">
      <c r="A32" s="504"/>
      <c r="B32" s="536" t="s">
        <v>135</v>
      </c>
      <c r="C32" s="537" t="s">
        <v>568</v>
      </c>
      <c r="D32" s="77">
        <f>'7'!Q10</f>
        <v>9.7821983963080754</v>
      </c>
      <c r="E32" s="53" t="s">
        <v>547</v>
      </c>
      <c r="G32" s="116"/>
      <c r="H32" s="116"/>
      <c r="I32" s="116"/>
      <c r="J32" s="116"/>
      <c r="K32" s="116"/>
      <c r="L32" s="116"/>
      <c r="M32" s="116"/>
      <c r="N32" s="116"/>
      <c r="O32" s="116"/>
      <c r="P32" s="116"/>
      <c r="Q32" s="116"/>
      <c r="R32" s="116"/>
    </row>
    <row r="33" spans="1:18" ht="25.5" thickTop="1" thickBot="1">
      <c r="A33" s="504"/>
      <c r="B33" s="512" t="s">
        <v>569</v>
      </c>
      <c r="C33" s="513" t="s">
        <v>570</v>
      </c>
      <c r="D33" s="514">
        <v>54258.411619999999</v>
      </c>
      <c r="E33" s="515"/>
      <c r="G33" s="116"/>
      <c r="H33" s="116"/>
      <c r="I33" s="116"/>
      <c r="J33" s="116"/>
      <c r="K33" s="116"/>
      <c r="L33" s="116"/>
      <c r="M33" s="116"/>
      <c r="N33" s="116"/>
      <c r="O33" s="116"/>
      <c r="P33" s="116"/>
      <c r="Q33" s="116"/>
      <c r="R33" s="116"/>
    </row>
    <row r="34" spans="1:18" ht="37.5" thickTop="1" thickBot="1">
      <c r="A34" s="504"/>
      <c r="B34" s="512" t="s">
        <v>137</v>
      </c>
      <c r="C34" s="513" t="s">
        <v>571</v>
      </c>
      <c r="D34" s="516">
        <f>SUM(D35:D36)+D40</f>
        <v>9953.7700255333202</v>
      </c>
      <c r="E34" s="515" t="s">
        <v>572</v>
      </c>
      <c r="G34" s="116"/>
      <c r="H34" s="116"/>
      <c r="I34" s="116"/>
      <c r="J34" s="116"/>
      <c r="K34" s="116"/>
      <c r="L34" s="116"/>
      <c r="M34" s="116"/>
      <c r="N34" s="116"/>
      <c r="O34" s="116"/>
      <c r="P34" s="116"/>
      <c r="Q34" s="116"/>
      <c r="R34" s="116"/>
    </row>
    <row r="35" spans="1:18" ht="24.75" thickTop="1">
      <c r="A35" s="504"/>
      <c r="B35" s="517" t="s">
        <v>139</v>
      </c>
      <c r="C35" s="518" t="s">
        <v>573</v>
      </c>
      <c r="D35" s="519">
        <f>'6'!E10</f>
        <v>4162.8883949556939</v>
      </c>
      <c r="E35" s="110" t="s">
        <v>572</v>
      </c>
      <c r="G35" s="116"/>
      <c r="H35" s="116"/>
      <c r="I35" s="116"/>
      <c r="J35" s="116"/>
      <c r="K35" s="116"/>
      <c r="L35" s="116"/>
      <c r="M35" s="116"/>
      <c r="N35" s="116"/>
      <c r="O35" s="116"/>
      <c r="P35" s="116"/>
      <c r="Q35" s="116"/>
      <c r="R35" s="116"/>
    </row>
    <row r="36" spans="1:18" ht="24">
      <c r="A36" s="504"/>
      <c r="B36" s="46" t="s">
        <v>141</v>
      </c>
      <c r="C36" s="67" t="s">
        <v>574</v>
      </c>
      <c r="D36" s="68">
        <f>'6'!I10</f>
        <v>4791.2289837423832</v>
      </c>
      <c r="E36" s="49" t="s">
        <v>572</v>
      </c>
      <c r="G36" s="116"/>
      <c r="H36" s="116"/>
      <c r="I36" s="116"/>
      <c r="J36" s="116"/>
      <c r="K36" s="116"/>
      <c r="L36" s="116"/>
      <c r="M36" s="116"/>
      <c r="N36" s="116"/>
      <c r="O36" s="116"/>
      <c r="P36" s="116"/>
      <c r="Q36" s="116"/>
      <c r="R36" s="116"/>
    </row>
    <row r="37" spans="1:18" ht="24">
      <c r="A37" s="504"/>
      <c r="B37" s="46" t="s">
        <v>575</v>
      </c>
      <c r="C37" s="67" t="s">
        <v>576</v>
      </c>
      <c r="D37" s="68">
        <f>'6'!J10</f>
        <v>3857.9406095402733</v>
      </c>
      <c r="E37" s="49" t="s">
        <v>572</v>
      </c>
      <c r="G37" s="116"/>
      <c r="H37" s="116"/>
      <c r="I37" s="116"/>
      <c r="J37" s="116"/>
      <c r="K37" s="116"/>
      <c r="L37" s="116"/>
      <c r="M37" s="116"/>
      <c r="N37" s="116"/>
      <c r="O37" s="116"/>
      <c r="P37" s="116"/>
      <c r="Q37" s="116"/>
      <c r="R37" s="116"/>
    </row>
    <row r="38" spans="1:18" ht="24">
      <c r="A38" s="504"/>
      <c r="B38" s="46" t="s">
        <v>577</v>
      </c>
      <c r="C38" s="67" t="s">
        <v>578</v>
      </c>
      <c r="D38" s="68">
        <f>'6'!K10</f>
        <v>916.25714985409172</v>
      </c>
      <c r="E38" s="49" t="s">
        <v>572</v>
      </c>
      <c r="G38" s="116"/>
      <c r="H38" s="116"/>
      <c r="I38" s="116"/>
      <c r="J38" s="116"/>
      <c r="K38" s="116"/>
      <c r="L38" s="116"/>
      <c r="M38" s="116"/>
      <c r="N38" s="116"/>
      <c r="O38" s="116"/>
      <c r="P38" s="116"/>
      <c r="Q38" s="116"/>
      <c r="R38" s="116"/>
    </row>
    <row r="39" spans="1:18" ht="24">
      <c r="A39" s="504"/>
      <c r="B39" s="46" t="s">
        <v>579</v>
      </c>
      <c r="C39" s="67" t="s">
        <v>580</v>
      </c>
      <c r="D39" s="68">
        <f>'6'!L10</f>
        <v>17.031224348018025</v>
      </c>
      <c r="E39" s="49" t="s">
        <v>572</v>
      </c>
      <c r="G39" s="116"/>
      <c r="H39" s="116"/>
      <c r="I39" s="116"/>
      <c r="J39" s="116"/>
      <c r="K39" s="116"/>
      <c r="L39" s="116"/>
      <c r="M39" s="116"/>
      <c r="N39" s="116"/>
      <c r="O39" s="116"/>
      <c r="P39" s="116"/>
      <c r="Q39" s="116"/>
      <c r="R39" s="116"/>
    </row>
    <row r="40" spans="1:18" ht="36.75" thickBot="1">
      <c r="A40" s="504"/>
      <c r="B40" s="50" t="s">
        <v>143</v>
      </c>
      <c r="C40" s="67" t="s">
        <v>581</v>
      </c>
      <c r="D40" s="68">
        <f>'6'!M10</f>
        <v>999.65264683524356</v>
      </c>
      <c r="E40" s="49" t="s">
        <v>572</v>
      </c>
      <c r="G40" s="116"/>
      <c r="H40" s="116"/>
      <c r="I40" s="116"/>
      <c r="J40" s="116"/>
      <c r="K40" s="116"/>
      <c r="L40" s="116"/>
      <c r="M40" s="116"/>
      <c r="N40" s="116"/>
      <c r="O40" s="116"/>
      <c r="P40" s="116"/>
      <c r="Q40" s="116"/>
      <c r="R40" s="116"/>
    </row>
    <row r="41" spans="1:18" ht="24">
      <c r="A41" s="504"/>
      <c r="B41" s="42" t="s">
        <v>490</v>
      </c>
      <c r="C41" s="520" t="s">
        <v>582</v>
      </c>
      <c r="D41" s="66">
        <f>SUM(D42:D51)</f>
        <v>44245.549709999999</v>
      </c>
      <c r="E41" s="45"/>
      <c r="G41" s="116"/>
      <c r="H41" s="116"/>
      <c r="I41" s="116"/>
      <c r="J41" s="116"/>
      <c r="K41" s="116"/>
      <c r="L41" s="116"/>
      <c r="M41" s="116"/>
      <c r="N41" s="116"/>
      <c r="O41" s="116"/>
      <c r="P41" s="116"/>
      <c r="Q41" s="116"/>
      <c r="R41" s="116"/>
    </row>
    <row r="42" spans="1:18">
      <c r="A42" s="504"/>
      <c r="B42" s="46" t="s">
        <v>492</v>
      </c>
      <c r="C42" s="521" t="s">
        <v>555</v>
      </c>
      <c r="D42" s="522">
        <v>38282.80107000014</v>
      </c>
      <c r="E42" s="49"/>
      <c r="G42" s="116"/>
      <c r="H42" s="116"/>
      <c r="I42" s="116"/>
      <c r="J42" s="116"/>
      <c r="K42" s="116"/>
      <c r="L42" s="116"/>
      <c r="M42" s="116"/>
      <c r="N42" s="116"/>
      <c r="O42" s="116"/>
      <c r="P42" s="116"/>
      <c r="Q42" s="116"/>
      <c r="R42" s="116"/>
    </row>
    <row r="43" spans="1:18" ht="24">
      <c r="A43" s="504"/>
      <c r="B43" s="46" t="s">
        <v>149</v>
      </c>
      <c r="C43" s="521" t="s">
        <v>556</v>
      </c>
      <c r="D43" s="522">
        <v>0</v>
      </c>
      <c r="E43" s="49"/>
      <c r="G43" s="116"/>
      <c r="H43" s="116"/>
      <c r="I43" s="116"/>
      <c r="J43" s="116"/>
      <c r="K43" s="116"/>
      <c r="L43" s="116"/>
      <c r="M43" s="116"/>
      <c r="N43" s="116"/>
      <c r="O43" s="116"/>
      <c r="P43" s="116"/>
      <c r="Q43" s="116"/>
      <c r="R43" s="116"/>
    </row>
    <row r="44" spans="1:18">
      <c r="A44" s="504"/>
      <c r="B44" s="46" t="s">
        <v>151</v>
      </c>
      <c r="C44" s="521" t="s">
        <v>557</v>
      </c>
      <c r="D44" s="522">
        <v>0</v>
      </c>
      <c r="E44" s="49"/>
      <c r="G44" s="116"/>
      <c r="H44" s="116"/>
      <c r="I44" s="116"/>
      <c r="J44" s="116"/>
      <c r="K44" s="116"/>
      <c r="L44" s="116"/>
      <c r="M44" s="116"/>
      <c r="N44" s="116"/>
      <c r="O44" s="116"/>
      <c r="P44" s="116"/>
      <c r="Q44" s="116"/>
      <c r="R44" s="116"/>
    </row>
    <row r="45" spans="1:18">
      <c r="A45" s="504"/>
      <c r="B45" s="46" t="s">
        <v>153</v>
      </c>
      <c r="C45" s="521" t="s">
        <v>558</v>
      </c>
      <c r="D45" s="522">
        <v>0</v>
      </c>
      <c r="E45" s="49"/>
      <c r="G45" s="116"/>
      <c r="H45" s="116"/>
      <c r="I45" s="116"/>
      <c r="J45" s="116"/>
      <c r="K45" s="116"/>
      <c r="L45" s="116"/>
      <c r="M45" s="116"/>
      <c r="N45" s="116"/>
      <c r="O45" s="116"/>
      <c r="P45" s="116"/>
      <c r="Q45" s="116"/>
      <c r="R45" s="116"/>
    </row>
    <row r="46" spans="1:18">
      <c r="A46" s="504"/>
      <c r="B46" s="46" t="s">
        <v>155</v>
      </c>
      <c r="C46" s="521" t="s">
        <v>559</v>
      </c>
      <c r="D46" s="522">
        <v>0</v>
      </c>
      <c r="E46" s="49"/>
      <c r="G46" s="116"/>
      <c r="H46" s="116"/>
      <c r="I46" s="116"/>
      <c r="J46" s="116"/>
      <c r="K46" s="116"/>
      <c r="L46" s="116"/>
      <c r="M46" s="116"/>
      <c r="N46" s="116"/>
      <c r="O46" s="116"/>
      <c r="P46" s="116"/>
      <c r="Q46" s="116"/>
      <c r="R46" s="116"/>
    </row>
    <row r="47" spans="1:18">
      <c r="A47" s="504"/>
      <c r="B47" s="46" t="s">
        <v>157</v>
      </c>
      <c r="C47" s="521" t="s">
        <v>560</v>
      </c>
      <c r="D47" s="522">
        <v>34.871000000000002</v>
      </c>
      <c r="E47" s="49"/>
      <c r="G47" s="116"/>
      <c r="H47" s="116"/>
      <c r="I47" s="116"/>
      <c r="J47" s="116"/>
      <c r="K47" s="116"/>
      <c r="L47" s="116"/>
      <c r="M47" s="116"/>
      <c r="N47" s="116"/>
      <c r="O47" s="116"/>
      <c r="P47" s="116"/>
      <c r="Q47" s="116"/>
      <c r="R47" s="116"/>
    </row>
    <row r="48" spans="1:18" ht="24">
      <c r="A48" s="504"/>
      <c r="B48" s="46" t="s">
        <v>159</v>
      </c>
      <c r="C48" s="521" t="s">
        <v>561</v>
      </c>
      <c r="D48" s="522">
        <v>713.20515000000012</v>
      </c>
      <c r="E48" s="49"/>
      <c r="G48" s="116"/>
      <c r="H48" s="116"/>
      <c r="I48" s="538"/>
      <c r="J48" s="538"/>
      <c r="K48" s="538"/>
      <c r="L48" s="116"/>
      <c r="M48" s="116"/>
      <c r="N48" s="116"/>
      <c r="O48" s="116"/>
      <c r="P48" s="116"/>
      <c r="Q48" s="116"/>
      <c r="R48" s="116"/>
    </row>
    <row r="49" spans="1:18">
      <c r="A49" s="504"/>
      <c r="B49" s="46" t="s">
        <v>161</v>
      </c>
      <c r="C49" s="521" t="s">
        <v>562</v>
      </c>
      <c r="D49" s="522">
        <v>1996.1315133000035</v>
      </c>
      <c r="E49" s="49"/>
      <c r="G49" s="116"/>
      <c r="H49" s="116"/>
      <c r="I49" s="524"/>
      <c r="J49" s="524"/>
      <c r="K49" s="524"/>
      <c r="L49" s="116"/>
      <c r="M49" s="116"/>
      <c r="N49" s="116"/>
      <c r="O49" s="116"/>
      <c r="P49" s="116"/>
      <c r="Q49" s="116"/>
      <c r="R49" s="116"/>
    </row>
    <row r="50" spans="1:18" ht="24">
      <c r="A50" s="504"/>
      <c r="B50" s="50" t="s">
        <v>163</v>
      </c>
      <c r="C50" s="525" t="s">
        <v>563</v>
      </c>
      <c r="D50" s="526">
        <v>3483.3499166999968</v>
      </c>
      <c r="E50" s="53"/>
      <c r="G50" s="116"/>
      <c r="H50" s="539"/>
      <c r="I50" s="539"/>
      <c r="J50" s="539"/>
      <c r="K50" s="539"/>
      <c r="L50" s="539"/>
      <c r="M50" s="539"/>
      <c r="N50" s="539"/>
      <c r="O50" s="539"/>
      <c r="P50" s="116"/>
      <c r="Q50" s="116"/>
      <c r="R50" s="116"/>
    </row>
    <row r="51" spans="1:18" ht="24.75" thickBot="1">
      <c r="A51" s="504"/>
      <c r="B51" s="528" t="s">
        <v>165</v>
      </c>
      <c r="C51" s="529" t="s">
        <v>583</v>
      </c>
      <c r="D51" s="540">
        <f>D33-D34-D52-D42-D43-D44-D45-D46-D47-D48-D49-D50</f>
        <v>-264.80894000014041</v>
      </c>
      <c r="E51" s="114"/>
      <c r="G51" s="116"/>
      <c r="H51" s="116"/>
      <c r="I51" s="116"/>
      <c r="J51" s="116"/>
      <c r="K51" s="116"/>
      <c r="L51" s="116"/>
      <c r="M51" s="116"/>
      <c r="N51" s="116"/>
      <c r="O51" s="116"/>
      <c r="P51" s="116"/>
      <c r="Q51" s="116"/>
      <c r="R51" s="116"/>
    </row>
    <row r="52" spans="1:18">
      <c r="A52" s="504"/>
      <c r="B52" s="54" t="s">
        <v>191</v>
      </c>
      <c r="C52" s="531" t="s">
        <v>584</v>
      </c>
      <c r="D52" s="532">
        <f>D54+D55+D53</f>
        <v>59.091884466680916</v>
      </c>
      <c r="E52" s="49" t="s">
        <v>572</v>
      </c>
      <c r="G52" s="116"/>
      <c r="H52" s="116"/>
      <c r="I52" s="116"/>
      <c r="J52" s="116"/>
      <c r="K52" s="116"/>
      <c r="L52" s="116"/>
      <c r="M52" s="116"/>
      <c r="N52" s="116"/>
      <c r="O52" s="116"/>
      <c r="P52" s="116"/>
      <c r="Q52" s="116"/>
      <c r="R52" s="116"/>
    </row>
    <row r="53" spans="1:18">
      <c r="A53" s="504"/>
      <c r="B53" s="533" t="s">
        <v>193</v>
      </c>
      <c r="C53" s="534" t="s">
        <v>585</v>
      </c>
      <c r="D53" s="77">
        <f>'6'!O10</f>
        <v>27.160330299875579</v>
      </c>
      <c r="E53" s="53" t="s">
        <v>572</v>
      </c>
      <c r="G53" s="116"/>
      <c r="H53" s="116"/>
      <c r="I53" s="116"/>
      <c r="J53" s="116"/>
      <c r="K53" s="116"/>
      <c r="L53" s="116"/>
      <c r="M53" s="116"/>
      <c r="N53" s="116"/>
      <c r="O53" s="116"/>
      <c r="P53" s="116"/>
      <c r="Q53" s="116"/>
      <c r="R53" s="116"/>
    </row>
    <row r="54" spans="1:18">
      <c r="A54" s="504"/>
      <c r="B54" s="533" t="s">
        <v>195</v>
      </c>
      <c r="C54" s="535" t="s">
        <v>586</v>
      </c>
      <c r="D54" s="68">
        <f>'6'!P10</f>
        <v>0</v>
      </c>
      <c r="E54" s="49" t="s">
        <v>572</v>
      </c>
      <c r="G54" s="116"/>
      <c r="H54" s="116"/>
      <c r="I54" s="116"/>
      <c r="J54" s="116"/>
      <c r="K54" s="116"/>
      <c r="L54" s="116"/>
      <c r="M54" s="116"/>
      <c r="N54" s="116"/>
      <c r="O54" s="116"/>
      <c r="P54" s="116"/>
      <c r="Q54" s="116"/>
      <c r="R54" s="116"/>
    </row>
    <row r="55" spans="1:18" ht="15.75" thickBot="1">
      <c r="A55" s="504"/>
      <c r="B55" s="541" t="s">
        <v>203</v>
      </c>
      <c r="C55" s="542" t="s">
        <v>587</v>
      </c>
      <c r="D55" s="113">
        <f>'6'!Q10</f>
        <v>31.931554166805338</v>
      </c>
      <c r="E55" s="114" t="s">
        <v>572</v>
      </c>
      <c r="G55" s="116"/>
      <c r="H55" s="116"/>
      <c r="I55" s="116"/>
      <c r="J55" s="116"/>
      <c r="K55" s="116"/>
      <c r="L55" s="116"/>
      <c r="M55" s="116"/>
      <c r="N55" s="116"/>
      <c r="O55" s="116"/>
      <c r="P55" s="116"/>
      <c r="Q55" s="116"/>
      <c r="R55" s="1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16DFA-D542-4AC1-B945-4D702CC105F0}">
  <sheetPr codeName="Sheet100">
    <tabColor theme="0" tint="-0.14999847407452621"/>
  </sheetPr>
  <dimension ref="A1:AI164"/>
  <sheetViews>
    <sheetView showGridLines="0" workbookViewId="0"/>
  </sheetViews>
  <sheetFormatPr defaultRowHeight="15"/>
  <cols>
    <col min="1" max="1" width="9.140625" style="119"/>
    <col min="3" max="3" width="61.42578125" customWidth="1"/>
    <col min="4" max="4" width="11" customWidth="1"/>
    <col min="5" max="5" width="11.42578125" customWidth="1"/>
    <col min="6" max="7" width="14.140625" customWidth="1"/>
    <col min="8" max="8" width="15.140625" customWidth="1"/>
    <col min="9" max="9" width="11" customWidth="1"/>
    <col min="10" max="10" width="11.5703125" customWidth="1"/>
    <col min="11" max="11" width="13.42578125" customWidth="1"/>
    <col min="12" max="12" width="12.140625" customWidth="1"/>
    <col min="13" max="13" width="21" customWidth="1"/>
    <col min="14" max="14" width="16.28515625" customWidth="1"/>
    <col min="15" max="15" width="13.42578125" customWidth="1"/>
    <col min="16" max="16" width="16.28515625" customWidth="1"/>
    <col min="17" max="17" width="23.28515625" customWidth="1"/>
    <col min="18" max="21" width="8.7109375" style="116" hidden="1" customWidth="1"/>
    <col min="22" max="28" width="9.140625" style="116"/>
  </cols>
  <sheetData>
    <row r="1" spans="1:35">
      <c r="A1" s="543"/>
      <c r="B1" s="544"/>
      <c r="C1" s="544"/>
      <c r="D1" s="544"/>
      <c r="E1" s="544"/>
      <c r="F1" s="544"/>
      <c r="G1" s="544"/>
      <c r="H1" s="544"/>
      <c r="I1" s="544"/>
      <c r="J1" s="544"/>
      <c r="K1" s="544"/>
      <c r="L1" s="544"/>
      <c r="M1" s="544"/>
      <c r="N1" s="544"/>
      <c r="O1" s="544"/>
      <c r="P1" s="544"/>
      <c r="Q1" s="544"/>
    </row>
    <row r="2" spans="1:35" ht="72">
      <c r="A2" s="543"/>
      <c r="B2" s="544"/>
      <c r="C2" s="28" t="s">
        <v>1332</v>
      </c>
      <c r="D2" s="544"/>
      <c r="E2" s="544"/>
      <c r="F2" s="544"/>
      <c r="G2" s="544"/>
      <c r="H2" s="544"/>
      <c r="I2" s="544"/>
      <c r="J2" s="544"/>
      <c r="K2" s="544"/>
      <c r="L2" s="544"/>
      <c r="M2" s="544"/>
      <c r="N2" s="544"/>
      <c r="O2" s="544"/>
      <c r="P2" s="544"/>
      <c r="Q2" s="506" t="s">
        <v>588</v>
      </c>
    </row>
    <row r="3" spans="1:35">
      <c r="A3" s="543"/>
      <c r="B3" s="544"/>
      <c r="C3" s="28" t="s">
        <v>1333</v>
      </c>
      <c r="D3" s="544"/>
      <c r="E3" s="544"/>
      <c r="F3" s="544"/>
      <c r="G3" s="544"/>
      <c r="H3" s="544"/>
      <c r="I3" s="544"/>
      <c r="J3" s="544"/>
      <c r="K3" s="544"/>
      <c r="L3" s="544"/>
      <c r="M3" s="544"/>
      <c r="N3" s="544"/>
      <c r="O3" s="544"/>
      <c r="P3" s="544"/>
      <c r="Q3" s="544"/>
    </row>
    <row r="4" spans="1:35">
      <c r="A4" s="543"/>
      <c r="B4" s="544"/>
      <c r="C4" s="544"/>
      <c r="D4" s="544"/>
      <c r="E4" s="544"/>
      <c r="F4" s="544"/>
      <c r="G4" s="544"/>
      <c r="H4" s="544"/>
      <c r="I4" s="544"/>
      <c r="J4" s="544"/>
      <c r="K4" s="544"/>
      <c r="L4" s="544"/>
      <c r="M4" s="544"/>
      <c r="N4" s="544"/>
      <c r="O4" s="544"/>
      <c r="P4" s="544"/>
      <c r="Q4" s="544"/>
    </row>
    <row r="5" spans="1:35" ht="15.75">
      <c r="A5" s="543"/>
      <c r="B5" s="544"/>
      <c r="C5" s="545" t="s">
        <v>589</v>
      </c>
      <c r="D5" s="544"/>
      <c r="E5" s="544"/>
      <c r="F5" s="544"/>
      <c r="G5" s="544"/>
      <c r="H5" s="544"/>
      <c r="I5" s="544"/>
      <c r="J5" s="544"/>
      <c r="K5" s="544"/>
      <c r="L5" s="544"/>
      <c r="M5" s="544"/>
      <c r="N5" s="544"/>
      <c r="O5" s="544"/>
      <c r="P5" s="544"/>
      <c r="Q5" s="544"/>
    </row>
    <row r="6" spans="1:35" ht="15.75">
      <c r="A6" s="543"/>
      <c r="B6" s="544"/>
      <c r="C6" s="545"/>
      <c r="D6" s="544"/>
      <c r="E6" s="544"/>
      <c r="F6" s="544"/>
      <c r="G6" s="544"/>
      <c r="H6" s="544"/>
      <c r="I6" s="544"/>
      <c r="J6" s="544"/>
      <c r="K6" s="544"/>
      <c r="L6" s="544"/>
      <c r="M6" s="544"/>
      <c r="N6" s="544"/>
      <c r="O6" s="544"/>
      <c r="P6" s="544"/>
      <c r="Q6" s="544"/>
    </row>
    <row r="7" spans="1:35" ht="15.75">
      <c r="A7" s="543"/>
      <c r="B7" s="544"/>
      <c r="C7" s="545"/>
      <c r="D7" s="544"/>
      <c r="E7" s="544"/>
      <c r="F7" s="544"/>
      <c r="G7" s="544"/>
      <c r="H7" s="544"/>
      <c r="I7" s="544"/>
      <c r="J7" s="544"/>
      <c r="K7" s="544"/>
      <c r="L7" s="544"/>
      <c r="M7" s="544"/>
      <c r="N7" s="544"/>
      <c r="O7" s="544"/>
      <c r="P7" s="544"/>
      <c r="Q7" s="544"/>
    </row>
    <row r="8" spans="1:35" s="119" customFormat="1" ht="15.75" thickBot="1">
      <c r="A8" s="543"/>
      <c r="B8" s="543"/>
      <c r="C8" s="543"/>
      <c r="D8" s="543"/>
      <c r="E8" s="543"/>
      <c r="F8" s="543" t="s">
        <v>1424</v>
      </c>
      <c r="G8" s="543" t="s">
        <v>1425</v>
      </c>
      <c r="H8" s="543" t="s">
        <v>1426</v>
      </c>
      <c r="I8" s="543"/>
      <c r="J8" s="543" t="s">
        <v>1427</v>
      </c>
      <c r="K8" s="543" t="s">
        <v>1428</v>
      </c>
      <c r="L8" s="543" t="s">
        <v>1429</v>
      </c>
      <c r="M8" s="543" t="s">
        <v>1430</v>
      </c>
      <c r="N8" s="543"/>
      <c r="O8" s="543" t="s">
        <v>1431</v>
      </c>
      <c r="P8" s="543" t="s">
        <v>1432</v>
      </c>
      <c r="Q8" s="543" t="s">
        <v>1433</v>
      </c>
      <c r="R8" s="116"/>
      <c r="S8" s="116"/>
      <c r="T8" s="116"/>
      <c r="U8" s="116"/>
      <c r="V8" s="116"/>
      <c r="W8" s="116"/>
      <c r="X8" s="116"/>
      <c r="Y8" s="116"/>
      <c r="Z8" s="116"/>
      <c r="AA8" s="116"/>
      <c r="AB8" s="116"/>
    </row>
    <row r="9" spans="1:35" ht="64.5" thickBot="1">
      <c r="A9" s="543"/>
      <c r="B9" s="546" t="s">
        <v>2</v>
      </c>
      <c r="C9" s="547" t="s">
        <v>590</v>
      </c>
      <c r="D9" s="124" t="s">
        <v>239</v>
      </c>
      <c r="E9" s="125" t="s">
        <v>240</v>
      </c>
      <c r="F9" s="126" t="s">
        <v>241</v>
      </c>
      <c r="G9" s="127" t="s">
        <v>242</v>
      </c>
      <c r="H9" s="128" t="s">
        <v>243</v>
      </c>
      <c r="I9" s="129" t="s">
        <v>244</v>
      </c>
      <c r="J9" s="126" t="s">
        <v>245</v>
      </c>
      <c r="K9" s="127" t="s">
        <v>246</v>
      </c>
      <c r="L9" s="548" t="s">
        <v>247</v>
      </c>
      <c r="M9" s="125" t="s">
        <v>248</v>
      </c>
      <c r="N9" s="129" t="s">
        <v>249</v>
      </c>
      <c r="O9" s="131" t="s">
        <v>250</v>
      </c>
      <c r="P9" s="132" t="s">
        <v>251</v>
      </c>
      <c r="Q9" s="133" t="s">
        <v>252</v>
      </c>
    </row>
    <row r="10" spans="1:35" ht="16.5" thickTop="1" thickBot="1">
      <c r="A10" s="543"/>
      <c r="B10" s="549" t="s">
        <v>62</v>
      </c>
      <c r="C10" s="549" t="s">
        <v>591</v>
      </c>
      <c r="D10" s="135">
        <f>D11+D15+D22+D25+D31+D34</f>
        <v>10012.861910000001</v>
      </c>
      <c r="E10" s="550">
        <f t="shared" ref="E10:Q10" si="0">E11+E15+E22+E25+E31+E34</f>
        <v>4162.8883949556939</v>
      </c>
      <c r="F10" s="551">
        <f t="shared" si="0"/>
        <v>229.64774012084374</v>
      </c>
      <c r="G10" s="552">
        <f t="shared" si="0"/>
        <v>385.66952522706686</v>
      </c>
      <c r="H10" s="553">
        <f t="shared" si="0"/>
        <v>3547.5711296077825</v>
      </c>
      <c r="I10" s="550">
        <f t="shared" si="0"/>
        <v>4791.2289837423832</v>
      </c>
      <c r="J10" s="551">
        <f t="shared" si="0"/>
        <v>3857.9406095402733</v>
      </c>
      <c r="K10" s="552">
        <f t="shared" si="0"/>
        <v>916.25714985409172</v>
      </c>
      <c r="L10" s="553">
        <f t="shared" si="0"/>
        <v>17.031224348018025</v>
      </c>
      <c r="M10" s="550">
        <f t="shared" si="0"/>
        <v>999.65264683524356</v>
      </c>
      <c r="N10" s="554">
        <f>+O10+P10</f>
        <v>27.160330299875579</v>
      </c>
      <c r="O10" s="552">
        <f>O11+O15+O22+O25+O31+O34</f>
        <v>27.160330299875579</v>
      </c>
      <c r="P10" s="555">
        <f t="shared" si="0"/>
        <v>0</v>
      </c>
      <c r="Q10" s="550">
        <f t="shared" si="0"/>
        <v>31.931554166805338</v>
      </c>
      <c r="V10" s="190"/>
      <c r="AC10" s="116"/>
      <c r="AD10" s="116"/>
      <c r="AE10" s="116"/>
      <c r="AF10" s="116"/>
      <c r="AG10" s="116"/>
      <c r="AH10" s="116"/>
      <c r="AI10" s="116"/>
    </row>
    <row r="11" spans="1:35" ht="15.75" thickTop="1">
      <c r="A11" s="543"/>
      <c r="B11" s="556" t="s">
        <v>64</v>
      </c>
      <c r="C11" s="557" t="s">
        <v>6</v>
      </c>
      <c r="D11" s="145">
        <f t="shared" ref="D11:D65" si="1">O11+E11+I11+M11+P11+Q11</f>
        <v>11.979010000000004</v>
      </c>
      <c r="E11" s="146">
        <f t="shared" ref="E11:E37" si="2">SUM(F11:H11)</f>
        <v>5.1988233652464064</v>
      </c>
      <c r="F11" s="147">
        <f>SUM(F12:F14)</f>
        <v>2.9400286449640607</v>
      </c>
      <c r="G11" s="148">
        <f t="shared" ref="G11:Q11" si="3">SUM(G12:G14)</f>
        <v>0.43322435385376468</v>
      </c>
      <c r="H11" s="484">
        <f t="shared" si="3"/>
        <v>1.8255703664285809</v>
      </c>
      <c r="I11" s="146">
        <f t="shared" ref="I11:I37" si="4">SUM(J11:L11)</f>
        <v>4.21457964116978</v>
      </c>
      <c r="J11" s="147">
        <f t="shared" si="3"/>
        <v>3.1178030221073016</v>
      </c>
      <c r="K11" s="148">
        <f t="shared" si="3"/>
        <v>1.0092830460721567</v>
      </c>
      <c r="L11" s="484">
        <f t="shared" si="3"/>
        <v>8.7493572990320984E-2</v>
      </c>
      <c r="M11" s="146">
        <f t="shared" si="3"/>
        <v>0.18768450891351776</v>
      </c>
      <c r="N11" s="150">
        <f t="shared" ref="N11:N89" si="5">+O11+P11</f>
        <v>2.374104758049087</v>
      </c>
      <c r="O11" s="148">
        <f>SUM(O12:O14)</f>
        <v>2.374104758049087</v>
      </c>
      <c r="P11" s="149">
        <f t="shared" si="3"/>
        <v>0</v>
      </c>
      <c r="Q11" s="146">
        <f t="shared" si="3"/>
        <v>3.8177266212101458E-3</v>
      </c>
      <c r="AC11" s="116"/>
      <c r="AD11" s="116"/>
      <c r="AE11" s="116"/>
      <c r="AF11" s="116"/>
      <c r="AG11" s="116"/>
      <c r="AH11" s="116"/>
      <c r="AI11" s="116"/>
    </row>
    <row r="12" spans="1:35">
      <c r="A12" s="543"/>
      <c r="B12" s="558" t="s">
        <v>66</v>
      </c>
      <c r="C12" s="559" t="s">
        <v>8</v>
      </c>
      <c r="D12" s="145">
        <f t="shared" si="1"/>
        <v>11.979010000000004</v>
      </c>
      <c r="E12" s="146">
        <f t="shared" si="2"/>
        <v>5.1988233652464064</v>
      </c>
      <c r="F12" s="374">
        <f t="shared" ref="F12:H14" si="6">SUM(F40,F68,F118)</f>
        <v>2.9400286449640607</v>
      </c>
      <c r="G12" s="375">
        <f t="shared" si="6"/>
        <v>0.43322435385376468</v>
      </c>
      <c r="H12" s="375">
        <f t="shared" si="6"/>
        <v>1.8255703664285809</v>
      </c>
      <c r="I12" s="146">
        <f t="shared" si="4"/>
        <v>4.21457964116978</v>
      </c>
      <c r="J12" s="215">
        <f t="shared" ref="J12:M14" si="7">SUM(J40,J68,J118)</f>
        <v>3.1178030221073016</v>
      </c>
      <c r="K12" s="216">
        <f t="shared" si="7"/>
        <v>1.0092830460721567</v>
      </c>
      <c r="L12" s="478">
        <f t="shared" si="7"/>
        <v>8.7493572990320984E-2</v>
      </c>
      <c r="M12" s="212">
        <f t="shared" si="7"/>
        <v>0.18768450891351776</v>
      </c>
      <c r="N12" s="150">
        <f t="shared" si="5"/>
        <v>2.374104758049087</v>
      </c>
      <c r="O12" s="216">
        <f t="shared" ref="O12:Q14" si="8">SUM(O40,O68,O118)</f>
        <v>2.374104758049087</v>
      </c>
      <c r="P12" s="216">
        <f t="shared" si="8"/>
        <v>0</v>
      </c>
      <c r="Q12" s="212">
        <f t="shared" si="8"/>
        <v>3.8177266212101458E-3</v>
      </c>
      <c r="AC12" s="116"/>
      <c r="AD12" s="116"/>
      <c r="AE12" s="116"/>
      <c r="AF12" s="116"/>
      <c r="AG12" s="116"/>
      <c r="AH12" s="116"/>
      <c r="AI12" s="116"/>
    </row>
    <row r="13" spans="1:35">
      <c r="A13" s="543"/>
      <c r="B13" s="558" t="s">
        <v>68</v>
      </c>
      <c r="C13" s="559" t="s">
        <v>9</v>
      </c>
      <c r="D13" s="145">
        <f t="shared" si="1"/>
        <v>0</v>
      </c>
      <c r="E13" s="146">
        <f t="shared" si="2"/>
        <v>0</v>
      </c>
      <c r="F13" s="374">
        <f t="shared" si="6"/>
        <v>0</v>
      </c>
      <c r="G13" s="375">
        <f t="shared" si="6"/>
        <v>0</v>
      </c>
      <c r="H13" s="375">
        <f t="shared" si="6"/>
        <v>0</v>
      </c>
      <c r="I13" s="146">
        <f t="shared" si="4"/>
        <v>0</v>
      </c>
      <c r="J13" s="215">
        <f t="shared" si="7"/>
        <v>0</v>
      </c>
      <c r="K13" s="216">
        <f t="shared" si="7"/>
        <v>0</v>
      </c>
      <c r="L13" s="478">
        <f t="shared" si="7"/>
        <v>0</v>
      </c>
      <c r="M13" s="212">
        <f t="shared" si="7"/>
        <v>0</v>
      </c>
      <c r="N13" s="150">
        <f t="shared" si="5"/>
        <v>0</v>
      </c>
      <c r="O13" s="216">
        <f t="shared" si="8"/>
        <v>0</v>
      </c>
      <c r="P13" s="216">
        <f t="shared" si="8"/>
        <v>0</v>
      </c>
      <c r="Q13" s="326">
        <f t="shared" si="8"/>
        <v>0</v>
      </c>
      <c r="AC13" s="116"/>
      <c r="AD13" s="116"/>
      <c r="AE13" s="116"/>
      <c r="AF13" s="116"/>
      <c r="AG13" s="116"/>
      <c r="AH13" s="116"/>
      <c r="AI13" s="116"/>
    </row>
    <row r="14" spans="1:35">
      <c r="A14" s="543"/>
      <c r="B14" s="558" t="s">
        <v>592</v>
      </c>
      <c r="C14" s="559" t="s">
        <v>11</v>
      </c>
      <c r="D14" s="145">
        <f t="shared" si="1"/>
        <v>0</v>
      </c>
      <c r="E14" s="146">
        <f t="shared" si="2"/>
        <v>0</v>
      </c>
      <c r="F14" s="374">
        <f t="shared" si="6"/>
        <v>0</v>
      </c>
      <c r="G14" s="375">
        <f t="shared" si="6"/>
        <v>0</v>
      </c>
      <c r="H14" s="375">
        <f t="shared" si="6"/>
        <v>0</v>
      </c>
      <c r="I14" s="146">
        <f t="shared" si="4"/>
        <v>0</v>
      </c>
      <c r="J14" s="215">
        <f t="shared" si="7"/>
        <v>0</v>
      </c>
      <c r="K14" s="216">
        <f t="shared" si="7"/>
        <v>0</v>
      </c>
      <c r="L14" s="478">
        <f t="shared" si="7"/>
        <v>0</v>
      </c>
      <c r="M14" s="212">
        <f t="shared" si="7"/>
        <v>0</v>
      </c>
      <c r="N14" s="150">
        <f t="shared" si="5"/>
        <v>0</v>
      </c>
      <c r="O14" s="216">
        <f t="shared" si="8"/>
        <v>0</v>
      </c>
      <c r="P14" s="216">
        <f t="shared" si="8"/>
        <v>0</v>
      </c>
      <c r="Q14" s="326">
        <f t="shared" si="8"/>
        <v>0</v>
      </c>
      <c r="AC14" s="116"/>
      <c r="AD14" s="116"/>
      <c r="AE14" s="116"/>
      <c r="AF14" s="116"/>
      <c r="AG14" s="116"/>
      <c r="AH14" s="116"/>
      <c r="AI14" s="116"/>
    </row>
    <row r="15" spans="1:35">
      <c r="A15" s="543"/>
      <c r="B15" s="556" t="s">
        <v>70</v>
      </c>
      <c r="C15" s="560" t="s">
        <v>13</v>
      </c>
      <c r="D15" s="145">
        <f t="shared" si="1"/>
        <v>9329.0939000000017</v>
      </c>
      <c r="E15" s="146">
        <f t="shared" si="2"/>
        <v>3912.1047725055005</v>
      </c>
      <c r="F15" s="147">
        <f>SUM(F16:F21)</f>
        <v>203.9959234155196</v>
      </c>
      <c r="G15" s="148">
        <f>SUM(G16:G21)</f>
        <v>262.79473409328432</v>
      </c>
      <c r="H15" s="484">
        <f>SUM(H16:H21)</f>
        <v>3445.3141149966964</v>
      </c>
      <c r="I15" s="146">
        <f t="shared" si="4"/>
        <v>4421.073014404682</v>
      </c>
      <c r="J15" s="349">
        <f t="shared" ref="J15:P15" si="9">SUM(J16:J21)</f>
        <v>3649.4666050375417</v>
      </c>
      <c r="K15" s="350">
        <f t="shared" si="9"/>
        <v>759.76447752178296</v>
      </c>
      <c r="L15" s="561">
        <f t="shared" si="9"/>
        <v>11.841931845356923</v>
      </c>
      <c r="M15" s="348">
        <f t="shared" si="9"/>
        <v>990.52370605019598</v>
      </c>
      <c r="N15" s="150">
        <f t="shared" si="5"/>
        <v>4.2193530513633632</v>
      </c>
      <c r="O15" s="350">
        <f>SUM(O16:O21)</f>
        <v>4.2193530513633632</v>
      </c>
      <c r="P15" s="350">
        <f t="shared" si="9"/>
        <v>0</v>
      </c>
      <c r="Q15" s="146">
        <f>SUM(Q16:Q21)</f>
        <v>1.1730539882595592</v>
      </c>
      <c r="V15" s="190"/>
      <c r="AC15" s="116"/>
      <c r="AD15" s="116"/>
      <c r="AE15" s="116"/>
      <c r="AF15" s="116"/>
      <c r="AG15" s="116"/>
      <c r="AH15" s="116"/>
      <c r="AI15" s="116"/>
    </row>
    <row r="16" spans="1:35">
      <c r="A16" s="543"/>
      <c r="B16" s="558" t="s">
        <v>72</v>
      </c>
      <c r="C16" s="559" t="s">
        <v>15</v>
      </c>
      <c r="D16" s="145">
        <f t="shared" si="1"/>
        <v>574.55092999999999</v>
      </c>
      <c r="E16" s="146">
        <f t="shared" si="2"/>
        <v>210.35433862884875</v>
      </c>
      <c r="F16" s="374">
        <f t="shared" ref="F16:H21" si="10">SUM(F44,F72,F122)</f>
        <v>18.162517027363236</v>
      </c>
      <c r="G16" s="375">
        <f t="shared" si="10"/>
        <v>156.23753014202879</v>
      </c>
      <c r="H16" s="375">
        <f t="shared" si="10"/>
        <v>35.954291459456726</v>
      </c>
      <c r="I16" s="146">
        <f t="shared" si="4"/>
        <v>353.85524201753901</v>
      </c>
      <c r="J16" s="215">
        <f t="shared" ref="J16:Q21" si="11">SUM(J44,J72,J122)</f>
        <v>65.099592176297548</v>
      </c>
      <c r="K16" s="216">
        <f t="shared" si="11"/>
        <v>281.72775185923723</v>
      </c>
      <c r="L16" s="478">
        <f t="shared" si="11"/>
        <v>7.0278979820042426</v>
      </c>
      <c r="M16" s="212">
        <f t="shared" si="11"/>
        <v>4.9707860479779979</v>
      </c>
      <c r="N16" s="150">
        <f t="shared" si="5"/>
        <v>4.2037038206032742</v>
      </c>
      <c r="O16" s="216">
        <f t="shared" ref="O16:Q20" si="12">SUM(O44,O72,O122)</f>
        <v>4.2037038206032742</v>
      </c>
      <c r="P16" s="216">
        <f t="shared" si="12"/>
        <v>0</v>
      </c>
      <c r="Q16" s="326">
        <f t="shared" si="12"/>
        <v>1.1668594850309468</v>
      </c>
      <c r="AC16" s="116"/>
      <c r="AD16" s="116"/>
      <c r="AE16" s="116"/>
      <c r="AF16" s="116"/>
      <c r="AG16" s="116"/>
      <c r="AH16" s="116"/>
      <c r="AI16" s="116"/>
    </row>
    <row r="17" spans="1:35">
      <c r="A17" s="543"/>
      <c r="B17" s="558" t="s">
        <v>80</v>
      </c>
      <c r="C17" s="559" t="s">
        <v>593</v>
      </c>
      <c r="D17" s="145">
        <f t="shared" si="1"/>
        <v>62.125419999999998</v>
      </c>
      <c r="E17" s="146">
        <f t="shared" si="2"/>
        <v>36.115900228976741</v>
      </c>
      <c r="F17" s="374">
        <f t="shared" si="10"/>
        <v>16.580015514597715</v>
      </c>
      <c r="G17" s="375">
        <f t="shared" si="10"/>
        <v>18.103934688194336</v>
      </c>
      <c r="H17" s="375">
        <f t="shared" si="10"/>
        <v>1.431950026184696</v>
      </c>
      <c r="I17" s="146">
        <f t="shared" si="4"/>
        <v>25.851743084883896</v>
      </c>
      <c r="J17" s="215">
        <f t="shared" si="11"/>
        <v>8.7223879479411615</v>
      </c>
      <c r="K17" s="216">
        <f t="shared" si="11"/>
        <v>17.060726490006719</v>
      </c>
      <c r="L17" s="478">
        <f t="shared" si="11"/>
        <v>6.8628646936017251E-2</v>
      </c>
      <c r="M17" s="212">
        <f t="shared" si="11"/>
        <v>0.14721691499569359</v>
      </c>
      <c r="N17" s="150">
        <f t="shared" si="5"/>
        <v>7.5652036179539063E-3</v>
      </c>
      <c r="O17" s="216">
        <f t="shared" si="12"/>
        <v>7.5652036179539063E-3</v>
      </c>
      <c r="P17" s="216">
        <f t="shared" si="12"/>
        <v>0</v>
      </c>
      <c r="Q17" s="326">
        <f t="shared" si="12"/>
        <v>2.9945675257112849E-3</v>
      </c>
      <c r="AC17" s="116"/>
      <c r="AD17" s="116"/>
      <c r="AE17" s="116"/>
      <c r="AF17" s="116"/>
      <c r="AG17" s="116"/>
      <c r="AH17" s="116"/>
      <c r="AI17" s="116"/>
    </row>
    <row r="18" spans="1:35">
      <c r="A18" s="543"/>
      <c r="B18" s="558" t="s">
        <v>90</v>
      </c>
      <c r="C18" s="559" t="s">
        <v>21</v>
      </c>
      <c r="D18" s="145">
        <f t="shared" si="1"/>
        <v>7723.5289100000009</v>
      </c>
      <c r="E18" s="146">
        <f t="shared" si="2"/>
        <v>3403.34834</v>
      </c>
      <c r="F18" s="374">
        <f t="shared" si="10"/>
        <v>0</v>
      </c>
      <c r="G18" s="375">
        <f t="shared" si="10"/>
        <v>0</v>
      </c>
      <c r="H18" s="375">
        <f t="shared" si="10"/>
        <v>3403.34834</v>
      </c>
      <c r="I18" s="146">
        <f t="shared" si="4"/>
        <v>3334.9321800000012</v>
      </c>
      <c r="J18" s="215">
        <f t="shared" si="11"/>
        <v>3334.9321800000012</v>
      </c>
      <c r="K18" s="216">
        <f t="shared" si="11"/>
        <v>0</v>
      </c>
      <c r="L18" s="478">
        <f t="shared" si="11"/>
        <v>0</v>
      </c>
      <c r="M18" s="212">
        <f t="shared" si="11"/>
        <v>985.24838999999986</v>
      </c>
      <c r="N18" s="150">
        <f t="shared" si="5"/>
        <v>0</v>
      </c>
      <c r="O18" s="216">
        <f t="shared" si="12"/>
        <v>0</v>
      </c>
      <c r="P18" s="216">
        <f t="shared" si="12"/>
        <v>0</v>
      </c>
      <c r="Q18" s="326">
        <f t="shared" si="12"/>
        <v>0</v>
      </c>
      <c r="AC18" s="116"/>
      <c r="AD18" s="116"/>
      <c r="AE18" s="116"/>
      <c r="AF18" s="116"/>
      <c r="AG18" s="116"/>
      <c r="AH18" s="116"/>
      <c r="AI18" s="116"/>
    </row>
    <row r="19" spans="1:35">
      <c r="A19" s="543"/>
      <c r="B19" s="558" t="s">
        <v>594</v>
      </c>
      <c r="C19" s="559" t="s">
        <v>23</v>
      </c>
      <c r="D19" s="145">
        <f>O19+E19+I19+M19+P19+Q19</f>
        <v>0</v>
      </c>
      <c r="E19" s="146">
        <f t="shared" si="2"/>
        <v>0</v>
      </c>
      <c r="F19" s="374">
        <f t="shared" si="10"/>
        <v>0</v>
      </c>
      <c r="G19" s="375">
        <f t="shared" si="10"/>
        <v>0</v>
      </c>
      <c r="H19" s="375">
        <f t="shared" si="10"/>
        <v>0</v>
      </c>
      <c r="I19" s="146">
        <f>SUM(J19:L19)</f>
        <v>0</v>
      </c>
      <c r="J19" s="215">
        <f t="shared" si="11"/>
        <v>0</v>
      </c>
      <c r="K19" s="216">
        <f t="shared" si="11"/>
        <v>0</v>
      </c>
      <c r="L19" s="478">
        <f t="shared" si="11"/>
        <v>0</v>
      </c>
      <c r="M19" s="212">
        <f t="shared" si="11"/>
        <v>0</v>
      </c>
      <c r="N19" s="150">
        <f>+O19+P19</f>
        <v>0</v>
      </c>
      <c r="O19" s="216">
        <f t="shared" si="12"/>
        <v>0</v>
      </c>
      <c r="P19" s="216">
        <f t="shared" si="12"/>
        <v>0</v>
      </c>
      <c r="Q19" s="326">
        <f t="shared" si="12"/>
        <v>0</v>
      </c>
      <c r="V19" s="190"/>
      <c r="AC19" s="116"/>
      <c r="AD19" s="116"/>
      <c r="AE19" s="116"/>
      <c r="AF19" s="116"/>
      <c r="AG19" s="116"/>
      <c r="AH19" s="116"/>
      <c r="AI19" s="116"/>
    </row>
    <row r="20" spans="1:35">
      <c r="A20" s="543"/>
      <c r="B20" s="558" t="s">
        <v>595</v>
      </c>
      <c r="C20" s="559" t="s">
        <v>25</v>
      </c>
      <c r="D20" s="145">
        <f>O20+E20+I20+M20+P20+Q20</f>
        <v>0</v>
      </c>
      <c r="E20" s="146">
        <f t="shared" si="2"/>
        <v>0</v>
      </c>
      <c r="F20" s="374">
        <f t="shared" si="10"/>
        <v>0</v>
      </c>
      <c r="G20" s="375">
        <f t="shared" si="10"/>
        <v>0</v>
      </c>
      <c r="H20" s="375">
        <f t="shared" si="10"/>
        <v>0</v>
      </c>
      <c r="I20" s="146">
        <f>SUM(J20:L20)</f>
        <v>0</v>
      </c>
      <c r="J20" s="215">
        <f t="shared" si="11"/>
        <v>0</v>
      </c>
      <c r="K20" s="216">
        <f t="shared" si="11"/>
        <v>0</v>
      </c>
      <c r="L20" s="478">
        <f t="shared" si="11"/>
        <v>0</v>
      </c>
      <c r="M20" s="212">
        <f t="shared" si="11"/>
        <v>0</v>
      </c>
      <c r="N20" s="150">
        <f>+O20+P20</f>
        <v>0</v>
      </c>
      <c r="O20" s="216">
        <f t="shared" si="12"/>
        <v>0</v>
      </c>
      <c r="P20" s="216">
        <f t="shared" si="12"/>
        <v>0</v>
      </c>
      <c r="Q20" s="326">
        <f t="shared" si="12"/>
        <v>0</v>
      </c>
      <c r="AC20" s="116"/>
      <c r="AD20" s="116"/>
      <c r="AE20" s="116"/>
      <c r="AF20" s="116"/>
      <c r="AG20" s="116"/>
      <c r="AH20" s="116"/>
      <c r="AI20" s="116"/>
    </row>
    <row r="21" spans="1:35" ht="38.25">
      <c r="A21" s="543"/>
      <c r="B21" s="558" t="s">
        <v>596</v>
      </c>
      <c r="C21" s="559" t="s">
        <v>597</v>
      </c>
      <c r="D21" s="145">
        <f t="shared" si="1"/>
        <v>968.88864000000001</v>
      </c>
      <c r="E21" s="146">
        <f t="shared" si="2"/>
        <v>262.28619364767479</v>
      </c>
      <c r="F21" s="374">
        <f t="shared" si="10"/>
        <v>169.25339087355866</v>
      </c>
      <c r="G21" s="375">
        <f t="shared" si="10"/>
        <v>88.453269263061173</v>
      </c>
      <c r="H21" s="375">
        <f t="shared" si="10"/>
        <v>4.5795335110550157</v>
      </c>
      <c r="I21" s="146">
        <f t="shared" si="4"/>
        <v>706.43384930225773</v>
      </c>
      <c r="J21" s="215">
        <f t="shared" si="11"/>
        <v>240.71244491330205</v>
      </c>
      <c r="K21" s="216">
        <f t="shared" si="11"/>
        <v>460.97599917253905</v>
      </c>
      <c r="L21" s="478">
        <f t="shared" si="11"/>
        <v>4.7454052164166631</v>
      </c>
      <c r="M21" s="212">
        <f t="shared" si="11"/>
        <v>0.15731308722242601</v>
      </c>
      <c r="N21" s="150">
        <f t="shared" si="5"/>
        <v>8.0840271421351879E-3</v>
      </c>
      <c r="O21" s="216">
        <f>SUM(O49,O77,O127)</f>
        <v>8.0840271421351879E-3</v>
      </c>
      <c r="P21" s="216">
        <f t="shared" si="11"/>
        <v>0</v>
      </c>
      <c r="Q21" s="326">
        <f t="shared" si="11"/>
        <v>3.1999357029010157E-3</v>
      </c>
      <c r="AC21" s="116"/>
      <c r="AD21" s="116"/>
      <c r="AE21" s="116"/>
      <c r="AF21" s="116"/>
      <c r="AG21" s="116"/>
      <c r="AH21" s="116"/>
      <c r="AI21" s="116"/>
    </row>
    <row r="22" spans="1:35">
      <c r="A22" s="543"/>
      <c r="B22" s="556" t="s">
        <v>98</v>
      </c>
      <c r="C22" s="562" t="s">
        <v>29</v>
      </c>
      <c r="D22" s="145">
        <f t="shared" si="1"/>
        <v>361.81750999999997</v>
      </c>
      <c r="E22" s="146">
        <f t="shared" si="2"/>
        <v>148.41143461557246</v>
      </c>
      <c r="F22" s="147">
        <f>SUM(F23:F24)</f>
        <v>13.52723466798434</v>
      </c>
      <c r="G22" s="148">
        <f t="shared" ref="G22:Q22" si="13">SUM(G23:G24)</f>
        <v>105.21755665604948</v>
      </c>
      <c r="H22" s="484">
        <f t="shared" si="13"/>
        <v>29.666643291538644</v>
      </c>
      <c r="I22" s="146">
        <f t="shared" si="4"/>
        <v>180.88433882972927</v>
      </c>
      <c r="J22" s="349">
        <f t="shared" si="13"/>
        <v>105.28675517872152</v>
      </c>
      <c r="K22" s="350">
        <f t="shared" si="13"/>
        <v>74.407228286223784</v>
      </c>
      <c r="L22" s="561">
        <f t="shared" si="13"/>
        <v>1.1903553647839733</v>
      </c>
      <c r="M22" s="348">
        <f t="shared" si="13"/>
        <v>2.2043330172863804</v>
      </c>
      <c r="N22" s="150">
        <f t="shared" si="5"/>
        <v>0.79257342236572914</v>
      </c>
      <c r="O22" s="350">
        <f>SUM(O23:O24)</f>
        <v>0.79257342236572914</v>
      </c>
      <c r="P22" s="350">
        <f t="shared" si="13"/>
        <v>0</v>
      </c>
      <c r="Q22" s="146">
        <f t="shared" si="13"/>
        <v>29.524830115046104</v>
      </c>
      <c r="AC22" s="116"/>
      <c r="AD22" s="116"/>
      <c r="AE22" s="116"/>
      <c r="AF22" s="116"/>
      <c r="AG22" s="116"/>
      <c r="AH22" s="116"/>
      <c r="AI22" s="116"/>
    </row>
    <row r="23" spans="1:35" ht="51.75">
      <c r="A23" s="543"/>
      <c r="B23" s="558" t="s">
        <v>100</v>
      </c>
      <c r="C23" s="563" t="s">
        <v>31</v>
      </c>
      <c r="D23" s="145">
        <f t="shared" si="1"/>
        <v>357.17343999999991</v>
      </c>
      <c r="E23" s="146">
        <f t="shared" si="2"/>
        <v>148.41143461557246</v>
      </c>
      <c r="F23" s="374">
        <f>SUM(F51,F79,F129)</f>
        <v>13.52723466798434</v>
      </c>
      <c r="G23" s="375">
        <f>SUM(G51,G79,G129)</f>
        <v>105.21755665604948</v>
      </c>
      <c r="H23" s="375">
        <f>SUM(H51,H79,H129)</f>
        <v>29.666643291538644</v>
      </c>
      <c r="I23" s="146">
        <f t="shared" si="4"/>
        <v>176.24026882972927</v>
      </c>
      <c r="J23" s="215">
        <f t="shared" ref="J23:Q23" si="14">SUM(J51,J79,J129)</f>
        <v>100.64268517872152</v>
      </c>
      <c r="K23" s="216">
        <f t="shared" si="14"/>
        <v>74.407228286223784</v>
      </c>
      <c r="L23" s="478">
        <f t="shared" si="14"/>
        <v>1.1903553647839733</v>
      </c>
      <c r="M23" s="212">
        <f t="shared" si="14"/>
        <v>2.2043330172863804</v>
      </c>
      <c r="N23" s="150">
        <f t="shared" si="5"/>
        <v>0.79257342236572914</v>
      </c>
      <c r="O23" s="216">
        <f>SUM(O51,O79,O129)</f>
        <v>0.79257342236572914</v>
      </c>
      <c r="P23" s="216">
        <f t="shared" si="14"/>
        <v>0</v>
      </c>
      <c r="Q23" s="326">
        <f t="shared" si="14"/>
        <v>29.524830115046104</v>
      </c>
      <c r="AC23" s="116"/>
      <c r="AD23" s="116"/>
      <c r="AE23" s="116"/>
      <c r="AF23" s="116"/>
      <c r="AG23" s="116"/>
      <c r="AH23" s="116"/>
      <c r="AI23" s="116"/>
    </row>
    <row r="24" spans="1:35">
      <c r="A24" s="543"/>
      <c r="B24" s="558" t="s">
        <v>102</v>
      </c>
      <c r="C24" s="563" t="s">
        <v>33</v>
      </c>
      <c r="D24" s="145">
        <f t="shared" si="1"/>
        <v>4.6440700000000001</v>
      </c>
      <c r="E24" s="146">
        <f t="shared" si="2"/>
        <v>0</v>
      </c>
      <c r="F24" s="374">
        <f>SUM(F52,F80)</f>
        <v>0</v>
      </c>
      <c r="G24" s="375">
        <f>SUM(G52,G80)</f>
        <v>0</v>
      </c>
      <c r="H24" s="375">
        <f>SUM(H52,H80)</f>
        <v>0</v>
      </c>
      <c r="I24" s="146">
        <f t="shared" si="4"/>
        <v>4.6440700000000001</v>
      </c>
      <c r="J24" s="215">
        <f t="shared" ref="J24:Q24" si="15">SUM(J52,J80)</f>
        <v>4.6440700000000001</v>
      </c>
      <c r="K24" s="216">
        <f t="shared" si="15"/>
        <v>0</v>
      </c>
      <c r="L24" s="478">
        <f t="shared" si="15"/>
        <v>0</v>
      </c>
      <c r="M24" s="212">
        <f t="shared" si="15"/>
        <v>0</v>
      </c>
      <c r="N24" s="150">
        <f t="shared" si="5"/>
        <v>0</v>
      </c>
      <c r="O24" s="216">
        <f>SUM(O52,O80)</f>
        <v>0</v>
      </c>
      <c r="P24" s="216">
        <f t="shared" si="15"/>
        <v>0</v>
      </c>
      <c r="Q24" s="326">
        <f t="shared" si="15"/>
        <v>0</v>
      </c>
      <c r="AC24" s="116"/>
      <c r="AD24" s="116"/>
      <c r="AE24" s="116"/>
      <c r="AF24" s="116"/>
      <c r="AG24" s="116"/>
      <c r="AH24" s="116"/>
      <c r="AI24" s="116"/>
    </row>
    <row r="25" spans="1:35">
      <c r="A25" s="543"/>
      <c r="B25" s="556" t="s">
        <v>258</v>
      </c>
      <c r="C25" s="562" t="s">
        <v>35</v>
      </c>
      <c r="D25" s="145">
        <f t="shared" si="1"/>
        <v>150.93713999999997</v>
      </c>
      <c r="E25" s="146">
        <f t="shared" si="2"/>
        <v>42.438047281892288</v>
      </c>
      <c r="F25" s="147">
        <f>SUM(F26:F30)</f>
        <v>6.0900166254957648</v>
      </c>
      <c r="G25" s="148">
        <f t="shared" ref="G25:Q25" si="16">SUM(G26:G30)</f>
        <v>7.202208917352908</v>
      </c>
      <c r="H25" s="484">
        <f t="shared" si="16"/>
        <v>29.145821739043615</v>
      </c>
      <c r="I25" s="146">
        <f t="shared" si="4"/>
        <v>88.983646568359106</v>
      </c>
      <c r="J25" s="349">
        <f t="shared" si="16"/>
        <v>30.870963069211161</v>
      </c>
      <c r="K25" s="350">
        <f t="shared" si="16"/>
        <v>56.659259782686213</v>
      </c>
      <c r="L25" s="561">
        <f t="shared" si="16"/>
        <v>1.453423716461729</v>
      </c>
      <c r="M25" s="348">
        <f t="shared" si="16"/>
        <v>2.074705534545624</v>
      </c>
      <c r="N25" s="150">
        <f t="shared" si="5"/>
        <v>16.850718529808415</v>
      </c>
      <c r="O25" s="350">
        <f>SUM(O26:O30)</f>
        <v>16.850718529808415</v>
      </c>
      <c r="P25" s="350">
        <f t="shared" si="16"/>
        <v>0</v>
      </c>
      <c r="Q25" s="146">
        <f t="shared" si="16"/>
        <v>0.59002208539456891</v>
      </c>
      <c r="AC25" s="116"/>
      <c r="AD25" s="116"/>
      <c r="AE25" s="116"/>
      <c r="AF25" s="116"/>
      <c r="AG25" s="116"/>
      <c r="AH25" s="116"/>
      <c r="AI25" s="116"/>
    </row>
    <row r="26" spans="1:35">
      <c r="A26" s="543"/>
      <c r="B26" s="558" t="s">
        <v>598</v>
      </c>
      <c r="C26" s="563" t="s">
        <v>37</v>
      </c>
      <c r="D26" s="145">
        <f t="shared" si="1"/>
        <v>13.795839999999981</v>
      </c>
      <c r="E26" s="143">
        <f t="shared" si="2"/>
        <v>0</v>
      </c>
      <c r="F26" s="564">
        <f t="shared" ref="F26:H30" si="17">SUM(F54,F82,F131)</f>
        <v>0</v>
      </c>
      <c r="G26" s="565">
        <f t="shared" si="17"/>
        <v>0</v>
      </c>
      <c r="H26" s="565">
        <f t="shared" si="17"/>
        <v>0</v>
      </c>
      <c r="I26" s="143">
        <f t="shared" si="4"/>
        <v>0</v>
      </c>
      <c r="J26" s="470">
        <f t="shared" ref="J26:M30" si="18">SUM(J54,J82,J131)</f>
        <v>0</v>
      </c>
      <c r="K26" s="471">
        <f t="shared" si="18"/>
        <v>0</v>
      </c>
      <c r="L26" s="473">
        <f t="shared" si="18"/>
        <v>0</v>
      </c>
      <c r="M26" s="334">
        <f t="shared" si="18"/>
        <v>0</v>
      </c>
      <c r="N26" s="566">
        <f t="shared" si="5"/>
        <v>13.795839999999981</v>
      </c>
      <c r="O26" s="471">
        <f t="shared" ref="O26:Q30" si="19">SUM(O54,O82,O131)</f>
        <v>13.795839999999981</v>
      </c>
      <c r="P26" s="471">
        <f t="shared" si="19"/>
        <v>0</v>
      </c>
      <c r="Q26" s="323">
        <f t="shared" si="19"/>
        <v>0</v>
      </c>
      <c r="AC26" s="116"/>
      <c r="AD26" s="116"/>
      <c r="AE26" s="116"/>
      <c r="AF26" s="116"/>
      <c r="AG26" s="116"/>
      <c r="AH26" s="116"/>
      <c r="AI26" s="116"/>
    </row>
    <row r="27" spans="1:35">
      <c r="A27" s="543"/>
      <c r="B27" s="558" t="s">
        <v>599</v>
      </c>
      <c r="C27" s="567" t="s">
        <v>40</v>
      </c>
      <c r="D27" s="145">
        <f>O27+E27+I27+M27+P27+Q27</f>
        <v>0</v>
      </c>
      <c r="E27" s="143">
        <f t="shared" si="2"/>
        <v>0</v>
      </c>
      <c r="F27" s="564">
        <f t="shared" si="17"/>
        <v>0</v>
      </c>
      <c r="G27" s="565">
        <f t="shared" si="17"/>
        <v>0</v>
      </c>
      <c r="H27" s="565">
        <f t="shared" si="17"/>
        <v>0</v>
      </c>
      <c r="I27" s="143">
        <f>SUM(J27:L27)</f>
        <v>0</v>
      </c>
      <c r="J27" s="470">
        <f t="shared" si="18"/>
        <v>0</v>
      </c>
      <c r="K27" s="471">
        <f t="shared" si="18"/>
        <v>0</v>
      </c>
      <c r="L27" s="473">
        <f t="shared" si="18"/>
        <v>0</v>
      </c>
      <c r="M27" s="334">
        <f t="shared" si="18"/>
        <v>0</v>
      </c>
      <c r="N27" s="566">
        <f>+O27+P27</f>
        <v>0</v>
      </c>
      <c r="O27" s="471">
        <f t="shared" si="19"/>
        <v>0</v>
      </c>
      <c r="P27" s="471">
        <f t="shared" si="19"/>
        <v>0</v>
      </c>
      <c r="Q27" s="323">
        <f t="shared" si="19"/>
        <v>0</v>
      </c>
      <c r="AC27" s="116"/>
      <c r="AD27" s="116"/>
      <c r="AE27" s="116"/>
      <c r="AF27" s="116"/>
      <c r="AG27" s="116"/>
      <c r="AH27" s="116"/>
      <c r="AI27" s="116"/>
    </row>
    <row r="28" spans="1:35">
      <c r="A28" s="543"/>
      <c r="B28" s="558" t="s">
        <v>600</v>
      </c>
      <c r="C28" s="567" t="s">
        <v>43</v>
      </c>
      <c r="D28" s="145">
        <f>O28+E28+I28+M28+P28+Q28</f>
        <v>0</v>
      </c>
      <c r="E28" s="143">
        <f t="shared" si="2"/>
        <v>0</v>
      </c>
      <c r="F28" s="564">
        <f t="shared" si="17"/>
        <v>0</v>
      </c>
      <c r="G28" s="565">
        <f t="shared" si="17"/>
        <v>0</v>
      </c>
      <c r="H28" s="565">
        <f t="shared" si="17"/>
        <v>0</v>
      </c>
      <c r="I28" s="143">
        <f>SUM(J28:L28)</f>
        <v>0</v>
      </c>
      <c r="J28" s="470">
        <f t="shared" si="18"/>
        <v>0</v>
      </c>
      <c r="K28" s="471">
        <f t="shared" si="18"/>
        <v>0</v>
      </c>
      <c r="L28" s="473">
        <f t="shared" si="18"/>
        <v>0</v>
      </c>
      <c r="M28" s="334">
        <f t="shared" si="18"/>
        <v>0</v>
      </c>
      <c r="N28" s="566">
        <f>+O28+P28</f>
        <v>0</v>
      </c>
      <c r="O28" s="471">
        <f t="shared" si="19"/>
        <v>0</v>
      </c>
      <c r="P28" s="471">
        <f t="shared" si="19"/>
        <v>0</v>
      </c>
      <c r="Q28" s="323">
        <f t="shared" si="19"/>
        <v>0</v>
      </c>
      <c r="AC28" s="116"/>
      <c r="AD28" s="116"/>
      <c r="AE28" s="116"/>
      <c r="AF28" s="116"/>
      <c r="AG28" s="116"/>
      <c r="AH28" s="116"/>
      <c r="AI28" s="116"/>
    </row>
    <row r="29" spans="1:35" ht="26.25">
      <c r="A29" s="543"/>
      <c r="B29" s="558" t="s">
        <v>601</v>
      </c>
      <c r="C29" s="567" t="s">
        <v>45</v>
      </c>
      <c r="D29" s="145">
        <f>O29+E29+I29+M29+P29+Q29</f>
        <v>0</v>
      </c>
      <c r="E29" s="143">
        <f t="shared" si="2"/>
        <v>0</v>
      </c>
      <c r="F29" s="564">
        <f t="shared" si="17"/>
        <v>0</v>
      </c>
      <c r="G29" s="565">
        <f t="shared" si="17"/>
        <v>0</v>
      </c>
      <c r="H29" s="565">
        <f t="shared" si="17"/>
        <v>0</v>
      </c>
      <c r="I29" s="143">
        <f>SUM(J29:L29)</f>
        <v>0</v>
      </c>
      <c r="J29" s="470">
        <f t="shared" si="18"/>
        <v>0</v>
      </c>
      <c r="K29" s="471">
        <f t="shared" si="18"/>
        <v>0</v>
      </c>
      <c r="L29" s="473">
        <f t="shared" si="18"/>
        <v>0</v>
      </c>
      <c r="M29" s="334">
        <f t="shared" si="18"/>
        <v>0</v>
      </c>
      <c r="N29" s="566">
        <f>+O29+P29</f>
        <v>0</v>
      </c>
      <c r="O29" s="471">
        <f t="shared" si="19"/>
        <v>0</v>
      </c>
      <c r="P29" s="471">
        <f t="shared" si="19"/>
        <v>0</v>
      </c>
      <c r="Q29" s="323">
        <f t="shared" si="19"/>
        <v>0</v>
      </c>
      <c r="AC29" s="116"/>
      <c r="AD29" s="116"/>
      <c r="AE29" s="116"/>
      <c r="AF29" s="116"/>
      <c r="AG29" s="116"/>
      <c r="AH29" s="116"/>
      <c r="AI29" s="116"/>
    </row>
    <row r="30" spans="1:35" ht="26.25">
      <c r="A30" s="543"/>
      <c r="B30" s="558" t="s">
        <v>602</v>
      </c>
      <c r="C30" s="568" t="s">
        <v>603</v>
      </c>
      <c r="D30" s="145">
        <f>O30+E30+I30+M30+P30+Q30</f>
        <v>137.1413</v>
      </c>
      <c r="E30" s="143">
        <f t="shared" si="2"/>
        <v>42.438047281892288</v>
      </c>
      <c r="F30" s="564">
        <f t="shared" si="17"/>
        <v>6.0900166254957648</v>
      </c>
      <c r="G30" s="565">
        <f t="shared" si="17"/>
        <v>7.202208917352908</v>
      </c>
      <c r="H30" s="565">
        <f t="shared" si="17"/>
        <v>29.145821739043615</v>
      </c>
      <c r="I30" s="143">
        <f>SUM(J30:L30)</f>
        <v>88.983646568359106</v>
      </c>
      <c r="J30" s="470">
        <f t="shared" si="18"/>
        <v>30.870963069211161</v>
      </c>
      <c r="K30" s="471">
        <f t="shared" si="18"/>
        <v>56.659259782686213</v>
      </c>
      <c r="L30" s="473">
        <f t="shared" si="18"/>
        <v>1.453423716461729</v>
      </c>
      <c r="M30" s="334">
        <f t="shared" si="18"/>
        <v>2.074705534545624</v>
      </c>
      <c r="N30" s="566">
        <f>+O30+P30</f>
        <v>3.0548785298084331</v>
      </c>
      <c r="O30" s="471">
        <f t="shared" si="19"/>
        <v>3.0548785298084331</v>
      </c>
      <c r="P30" s="471">
        <f t="shared" si="19"/>
        <v>0</v>
      </c>
      <c r="Q30" s="323">
        <f t="shared" si="19"/>
        <v>0.59002208539456891</v>
      </c>
      <c r="AC30" s="116"/>
      <c r="AD30" s="116"/>
      <c r="AE30" s="116"/>
      <c r="AF30" s="116"/>
      <c r="AG30" s="116"/>
      <c r="AH30" s="116"/>
      <c r="AI30" s="116"/>
    </row>
    <row r="31" spans="1:35">
      <c r="A31" s="543"/>
      <c r="B31" s="556" t="s">
        <v>260</v>
      </c>
      <c r="C31" s="569" t="s">
        <v>51</v>
      </c>
      <c r="D31" s="352">
        <f t="shared" si="1"/>
        <v>137.48701999999997</v>
      </c>
      <c r="E31" s="570">
        <f t="shared" si="2"/>
        <v>48.095777036773626</v>
      </c>
      <c r="F31" s="571">
        <f>SUM(F32:F33)</f>
        <v>2.3691086203807212</v>
      </c>
      <c r="G31" s="572">
        <f>SUM(G32:G33)</f>
        <v>8.7701224908569664</v>
      </c>
      <c r="H31" s="573">
        <f>SUM(H32:H33)</f>
        <v>36.956545925535941</v>
      </c>
      <c r="I31" s="570">
        <f t="shared" si="4"/>
        <v>85.319256343117885</v>
      </c>
      <c r="J31" s="571">
        <f t="shared" ref="J31:Q31" si="20">SUM(J32:J33)</f>
        <v>63.116291046451408</v>
      </c>
      <c r="K31" s="572">
        <f t="shared" si="20"/>
        <v>20.431759810497386</v>
      </c>
      <c r="L31" s="573">
        <f t="shared" si="20"/>
        <v>1.7712054861690956</v>
      </c>
      <c r="M31" s="570">
        <f t="shared" si="20"/>
        <v>3.7994542969841931</v>
      </c>
      <c r="N31" s="574">
        <f t="shared" si="5"/>
        <v>0.19524689397706879</v>
      </c>
      <c r="O31" s="572">
        <f>SUM(O32:O33)</f>
        <v>0.19524689397706879</v>
      </c>
      <c r="P31" s="572">
        <f t="shared" si="20"/>
        <v>0</v>
      </c>
      <c r="Q31" s="570">
        <f t="shared" si="20"/>
        <v>7.728542914722733E-2</v>
      </c>
      <c r="AC31" s="116"/>
      <c r="AD31" s="116"/>
      <c r="AE31" s="116"/>
      <c r="AF31" s="116"/>
      <c r="AG31" s="116"/>
      <c r="AH31" s="116"/>
      <c r="AI31" s="116"/>
    </row>
    <row r="32" spans="1:35">
      <c r="A32" s="543"/>
      <c r="B32" s="575" t="s">
        <v>262</v>
      </c>
      <c r="C32" s="576" t="s">
        <v>53</v>
      </c>
      <c r="D32" s="313">
        <f t="shared" si="1"/>
        <v>82.561999999999998</v>
      </c>
      <c r="E32" s="311">
        <f t="shared" si="2"/>
        <v>28.881879494588681</v>
      </c>
      <c r="F32" s="577">
        <f t="shared" ref="F32:H33" si="21">SUM(F60,F88,F137)</f>
        <v>1.422667724675923</v>
      </c>
      <c r="G32" s="578">
        <f t="shared" si="21"/>
        <v>5.2665251824509163</v>
      </c>
      <c r="H32" s="578">
        <f t="shared" si="21"/>
        <v>22.192686587461843</v>
      </c>
      <c r="I32" s="311">
        <f t="shared" si="4"/>
        <v>51.234861605120969</v>
      </c>
      <c r="J32" s="470">
        <f t="shared" ref="J32:M33" si="22">SUM(J60,J88,J137)</f>
        <v>37.901812268366285</v>
      </c>
      <c r="K32" s="471">
        <f t="shared" si="22"/>
        <v>12.269426986447776</v>
      </c>
      <c r="L32" s="473">
        <f t="shared" si="22"/>
        <v>1.063622350306908</v>
      </c>
      <c r="M32" s="334">
        <f t="shared" si="22"/>
        <v>2.2816011698239511</v>
      </c>
      <c r="N32" s="579">
        <f t="shared" si="5"/>
        <v>0.11724724312545835</v>
      </c>
      <c r="O32" s="471">
        <f t="shared" ref="O32:Q33" si="23">SUM(O60,O88,O137)</f>
        <v>0.11724724312545835</v>
      </c>
      <c r="P32" s="471">
        <f t="shared" si="23"/>
        <v>0</v>
      </c>
      <c r="Q32" s="336">
        <f t="shared" si="23"/>
        <v>4.6410487340938673E-2</v>
      </c>
      <c r="AC32" s="116"/>
      <c r="AD32" s="116"/>
      <c r="AE32" s="116"/>
      <c r="AF32" s="116"/>
      <c r="AG32" s="116"/>
      <c r="AH32" s="116"/>
      <c r="AI32" s="116"/>
    </row>
    <row r="33" spans="1:35" ht="26.25">
      <c r="A33" s="543"/>
      <c r="B33" s="575" t="s">
        <v>264</v>
      </c>
      <c r="C33" s="580" t="s">
        <v>55</v>
      </c>
      <c r="D33" s="352">
        <f t="shared" si="1"/>
        <v>54.925020000000011</v>
      </c>
      <c r="E33" s="570">
        <f t="shared" si="2"/>
        <v>19.213897542184945</v>
      </c>
      <c r="F33" s="470">
        <f t="shared" si="21"/>
        <v>0.94644089570479839</v>
      </c>
      <c r="G33" s="471">
        <f t="shared" si="21"/>
        <v>3.5035973084060492</v>
      </c>
      <c r="H33" s="471">
        <f t="shared" si="21"/>
        <v>14.763859338074099</v>
      </c>
      <c r="I33" s="570">
        <f t="shared" si="4"/>
        <v>34.084394737996924</v>
      </c>
      <c r="J33" s="470">
        <f t="shared" si="22"/>
        <v>25.214478778085123</v>
      </c>
      <c r="K33" s="471">
        <f t="shared" si="22"/>
        <v>8.16233282404961</v>
      </c>
      <c r="L33" s="473">
        <f t="shared" si="22"/>
        <v>0.70758313586218757</v>
      </c>
      <c r="M33" s="334">
        <f t="shared" si="22"/>
        <v>1.517853127160242</v>
      </c>
      <c r="N33" s="574">
        <f t="shared" si="5"/>
        <v>7.7999650851610453E-2</v>
      </c>
      <c r="O33" s="471">
        <f t="shared" si="23"/>
        <v>7.7999650851610453E-2</v>
      </c>
      <c r="P33" s="471">
        <f t="shared" si="23"/>
        <v>0</v>
      </c>
      <c r="Q33" s="334">
        <f t="shared" si="23"/>
        <v>3.087494180628865E-2</v>
      </c>
      <c r="AC33" s="116"/>
      <c r="AD33" s="116"/>
      <c r="AE33" s="116"/>
      <c r="AF33" s="116"/>
      <c r="AG33" s="116"/>
      <c r="AH33" s="116"/>
      <c r="AI33" s="116"/>
    </row>
    <row r="34" spans="1:35">
      <c r="A34" s="543"/>
      <c r="B34" s="581" t="s">
        <v>268</v>
      </c>
      <c r="C34" s="582" t="s">
        <v>604</v>
      </c>
      <c r="D34" s="352">
        <f t="shared" si="1"/>
        <v>21.547329999999995</v>
      </c>
      <c r="E34" s="570">
        <f t="shared" si="2"/>
        <v>6.639540150708048</v>
      </c>
      <c r="F34" s="571">
        <f>SUM(F35:F37)</f>
        <v>0.7254281464992538</v>
      </c>
      <c r="G34" s="572">
        <f t="shared" ref="G34:Q34" si="24">SUM(G35:G37)</f>
        <v>1.2516787156694613</v>
      </c>
      <c r="H34" s="573">
        <f t="shared" si="24"/>
        <v>4.6624332885393329</v>
      </c>
      <c r="I34" s="570">
        <f t="shared" si="4"/>
        <v>10.754147955325482</v>
      </c>
      <c r="J34" s="571">
        <f t="shared" si="24"/>
        <v>6.0821921862403405</v>
      </c>
      <c r="K34" s="572">
        <f t="shared" si="24"/>
        <v>3.9851414068291593</v>
      </c>
      <c r="L34" s="573">
        <f t="shared" si="24"/>
        <v>0.68681436225598391</v>
      </c>
      <c r="M34" s="570">
        <f t="shared" si="24"/>
        <v>0.86276342731788036</v>
      </c>
      <c r="N34" s="574">
        <f t="shared" si="5"/>
        <v>2.7283336443119168</v>
      </c>
      <c r="O34" s="572">
        <f>SUM(O35:O37)</f>
        <v>2.7283336443119168</v>
      </c>
      <c r="P34" s="572">
        <f t="shared" si="24"/>
        <v>0</v>
      </c>
      <c r="Q34" s="570">
        <f t="shared" si="24"/>
        <v>0.56254482233666969</v>
      </c>
      <c r="AC34" s="116"/>
      <c r="AD34" s="116"/>
      <c r="AE34" s="116"/>
      <c r="AF34" s="116"/>
      <c r="AG34" s="116"/>
      <c r="AH34" s="116"/>
      <c r="AI34" s="116"/>
    </row>
    <row r="35" spans="1:35">
      <c r="A35" s="543"/>
      <c r="B35" s="583" t="s">
        <v>270</v>
      </c>
      <c r="C35" s="584" t="s">
        <v>1434</v>
      </c>
      <c r="D35" s="352">
        <f t="shared" si="1"/>
        <v>0</v>
      </c>
      <c r="E35" s="570">
        <f t="shared" si="2"/>
        <v>0</v>
      </c>
      <c r="F35" s="470">
        <f t="shared" ref="F35:H37" si="25">SUM(F63,F91,F140)</f>
        <v>0</v>
      </c>
      <c r="G35" s="471">
        <f t="shared" si="25"/>
        <v>0</v>
      </c>
      <c r="H35" s="471">
        <f t="shared" si="25"/>
        <v>0</v>
      </c>
      <c r="I35" s="570">
        <f t="shared" si="4"/>
        <v>0</v>
      </c>
      <c r="J35" s="470">
        <f t="shared" ref="J35:M37" si="26">SUM(J63,J91,J140)</f>
        <v>0</v>
      </c>
      <c r="K35" s="471">
        <f t="shared" si="26"/>
        <v>0</v>
      </c>
      <c r="L35" s="473">
        <f t="shared" si="26"/>
        <v>0</v>
      </c>
      <c r="M35" s="334">
        <f t="shared" si="26"/>
        <v>0</v>
      </c>
      <c r="N35" s="574">
        <f t="shared" si="5"/>
        <v>0</v>
      </c>
      <c r="O35" s="471">
        <f t="shared" ref="O35:Q37" si="27">SUM(O63,O91,O140)</f>
        <v>0</v>
      </c>
      <c r="P35" s="471">
        <f t="shared" si="27"/>
        <v>0</v>
      </c>
      <c r="Q35" s="334">
        <f t="shared" si="27"/>
        <v>0</v>
      </c>
      <c r="AC35" s="116"/>
      <c r="AD35" s="116"/>
      <c r="AE35" s="116"/>
      <c r="AF35" s="116"/>
      <c r="AG35" s="116"/>
      <c r="AH35" s="116"/>
      <c r="AI35" s="116"/>
    </row>
    <row r="36" spans="1:35">
      <c r="A36" s="543"/>
      <c r="B36" s="583" t="s">
        <v>605</v>
      </c>
      <c r="C36" s="584" t="s">
        <v>47</v>
      </c>
      <c r="D36" s="352">
        <f t="shared" si="1"/>
        <v>21.547329999999995</v>
      </c>
      <c r="E36" s="570">
        <f t="shared" si="2"/>
        <v>6.639540150708048</v>
      </c>
      <c r="F36" s="470">
        <f t="shared" si="25"/>
        <v>0.7254281464992538</v>
      </c>
      <c r="G36" s="471">
        <f t="shared" si="25"/>
        <v>1.2516787156694613</v>
      </c>
      <c r="H36" s="471">
        <f t="shared" si="25"/>
        <v>4.6624332885393329</v>
      </c>
      <c r="I36" s="570">
        <f t="shared" si="4"/>
        <v>10.754147955325482</v>
      </c>
      <c r="J36" s="470">
        <f t="shared" si="26"/>
        <v>6.0821921862403405</v>
      </c>
      <c r="K36" s="471">
        <f t="shared" si="26"/>
        <v>3.9851414068291593</v>
      </c>
      <c r="L36" s="473">
        <f t="shared" si="26"/>
        <v>0.68681436225598391</v>
      </c>
      <c r="M36" s="334">
        <f t="shared" si="26"/>
        <v>0.86276342731788036</v>
      </c>
      <c r="N36" s="574">
        <f t="shared" si="5"/>
        <v>2.7283336443119168</v>
      </c>
      <c r="O36" s="471">
        <f t="shared" si="27"/>
        <v>2.7283336443119168</v>
      </c>
      <c r="P36" s="471">
        <f t="shared" si="27"/>
        <v>0</v>
      </c>
      <c r="Q36" s="334">
        <f t="shared" si="27"/>
        <v>0.56254482233666969</v>
      </c>
      <c r="AC36" s="116"/>
      <c r="AD36" s="116"/>
      <c r="AE36" s="116"/>
      <c r="AF36" s="116"/>
      <c r="AG36" s="116"/>
      <c r="AH36" s="116"/>
      <c r="AI36" s="116"/>
    </row>
    <row r="37" spans="1:35" ht="15.75" thickBot="1">
      <c r="A37" s="543"/>
      <c r="B37" s="585" t="s">
        <v>606</v>
      </c>
      <c r="C37" s="586" t="s">
        <v>1435</v>
      </c>
      <c r="D37" s="587">
        <f t="shared" si="1"/>
        <v>0</v>
      </c>
      <c r="E37" s="588">
        <f t="shared" si="2"/>
        <v>0</v>
      </c>
      <c r="F37" s="589">
        <f t="shared" si="25"/>
        <v>0</v>
      </c>
      <c r="G37" s="590">
        <f t="shared" si="25"/>
        <v>0</v>
      </c>
      <c r="H37" s="590">
        <f t="shared" si="25"/>
        <v>0</v>
      </c>
      <c r="I37" s="588">
        <f t="shared" si="4"/>
        <v>0</v>
      </c>
      <c r="J37" s="577">
        <f t="shared" si="26"/>
        <v>0</v>
      </c>
      <c r="K37" s="578">
        <f t="shared" si="26"/>
        <v>0</v>
      </c>
      <c r="L37" s="591">
        <f t="shared" si="26"/>
        <v>0</v>
      </c>
      <c r="M37" s="336">
        <f t="shared" si="26"/>
        <v>0</v>
      </c>
      <c r="N37" s="592">
        <f t="shared" si="5"/>
        <v>0</v>
      </c>
      <c r="O37" s="578">
        <f t="shared" si="27"/>
        <v>0</v>
      </c>
      <c r="P37" s="578">
        <f t="shared" si="27"/>
        <v>0</v>
      </c>
      <c r="Q37" s="593">
        <f t="shared" si="27"/>
        <v>0</v>
      </c>
      <c r="AC37" s="116"/>
      <c r="AD37" s="116"/>
      <c r="AE37" s="116"/>
      <c r="AF37" s="116"/>
      <c r="AG37" s="116"/>
      <c r="AH37" s="116"/>
      <c r="AI37" s="116"/>
    </row>
    <row r="38" spans="1:35" ht="16.5" thickTop="1" thickBot="1">
      <c r="A38" s="543"/>
      <c r="B38" s="549" t="s">
        <v>103</v>
      </c>
      <c r="C38" s="549" t="s">
        <v>607</v>
      </c>
      <c r="D38" s="135">
        <f t="shared" si="1"/>
        <v>9566.868370000002</v>
      </c>
      <c r="E38" s="550">
        <f>E39+E43+E50+E53+E59+E62</f>
        <v>4008.8276099999998</v>
      </c>
      <c r="F38" s="551">
        <f t="shared" ref="F38:Q38" si="28">F39+F43+F50+F53+F59+F62</f>
        <v>219.42814000000001</v>
      </c>
      <c r="G38" s="552">
        <f t="shared" si="28"/>
        <v>357.30638000000005</v>
      </c>
      <c r="H38" s="553">
        <f t="shared" si="28"/>
        <v>3432.0930900000003</v>
      </c>
      <c r="I38" s="550">
        <f t="shared" si="28"/>
        <v>4524.6962700000013</v>
      </c>
      <c r="J38" s="551">
        <f t="shared" si="28"/>
        <v>3673.1403000000009</v>
      </c>
      <c r="K38" s="552">
        <f t="shared" si="28"/>
        <v>843.11922000000015</v>
      </c>
      <c r="L38" s="553">
        <f t="shared" si="28"/>
        <v>8.43675</v>
      </c>
      <c r="M38" s="550">
        <f t="shared" si="28"/>
        <v>985.24838999999986</v>
      </c>
      <c r="N38" s="554">
        <f t="shared" si="5"/>
        <v>18.57512999999998</v>
      </c>
      <c r="O38" s="552">
        <f>O39+O43+O50+O53+O59+O62</f>
        <v>18.57512999999998</v>
      </c>
      <c r="P38" s="552">
        <f t="shared" si="28"/>
        <v>0</v>
      </c>
      <c r="Q38" s="550">
        <f t="shared" si="28"/>
        <v>29.520970000000002</v>
      </c>
      <c r="AC38" s="116"/>
      <c r="AD38" s="116"/>
      <c r="AE38" s="116"/>
      <c r="AF38" s="116"/>
      <c r="AG38" s="116"/>
      <c r="AH38" s="116"/>
      <c r="AI38" s="116"/>
    </row>
    <row r="39" spans="1:35" ht="15.75" thickTop="1">
      <c r="A39" s="543"/>
      <c r="B39" s="556" t="s">
        <v>105</v>
      </c>
      <c r="C39" s="557" t="s">
        <v>6</v>
      </c>
      <c r="D39" s="145">
        <f t="shared" si="1"/>
        <v>5.1874599999999997</v>
      </c>
      <c r="E39" s="146">
        <f>SUM(F39:H39)</f>
        <v>2.823</v>
      </c>
      <c r="F39" s="147">
        <f>SUM(F40:F42)</f>
        <v>2.823</v>
      </c>
      <c r="G39" s="148">
        <f>SUM(G40:G42)</f>
        <v>0</v>
      </c>
      <c r="H39" s="484">
        <f>SUM(H40:H42)</f>
        <v>0</v>
      </c>
      <c r="I39" s="146">
        <f t="shared" ref="I39:I65" si="29">SUM(J39:L39)</f>
        <v>0</v>
      </c>
      <c r="J39" s="147">
        <f t="shared" ref="J39:Q39" si="30">SUM(J40:J42)</f>
        <v>0</v>
      </c>
      <c r="K39" s="148">
        <f t="shared" si="30"/>
        <v>0</v>
      </c>
      <c r="L39" s="484">
        <f t="shared" si="30"/>
        <v>0</v>
      </c>
      <c r="M39" s="146">
        <f t="shared" si="30"/>
        <v>0</v>
      </c>
      <c r="N39" s="150">
        <f t="shared" si="5"/>
        <v>2.3644600000000002</v>
      </c>
      <c r="O39" s="148">
        <f>SUM(O40:O42)</f>
        <v>2.3644600000000002</v>
      </c>
      <c r="P39" s="148">
        <f t="shared" si="30"/>
        <v>0</v>
      </c>
      <c r="Q39" s="146">
        <f t="shared" si="30"/>
        <v>0</v>
      </c>
      <c r="AC39" s="116"/>
      <c r="AD39" s="116"/>
      <c r="AE39" s="116"/>
      <c r="AF39" s="116"/>
      <c r="AG39" s="116"/>
      <c r="AH39" s="116"/>
      <c r="AI39" s="116"/>
    </row>
    <row r="40" spans="1:35">
      <c r="A40" s="543"/>
      <c r="B40" s="558" t="s">
        <v>107</v>
      </c>
      <c r="C40" s="559" t="s">
        <v>8</v>
      </c>
      <c r="D40" s="145">
        <f t="shared" si="1"/>
        <v>5.1874599999999997</v>
      </c>
      <c r="E40" s="146">
        <f t="shared" ref="E40:E65" si="31">SUM(F40:H40)</f>
        <v>2.823</v>
      </c>
      <c r="F40" s="327">
        <v>2.823</v>
      </c>
      <c r="G40" s="328">
        <v>0</v>
      </c>
      <c r="H40" s="594">
        <v>0</v>
      </c>
      <c r="I40" s="146">
        <f t="shared" si="29"/>
        <v>0</v>
      </c>
      <c r="J40" s="327">
        <v>0</v>
      </c>
      <c r="K40" s="328">
        <v>0</v>
      </c>
      <c r="L40" s="594">
        <v>0</v>
      </c>
      <c r="M40" s="333">
        <v>0</v>
      </c>
      <c r="N40" s="150">
        <f t="shared" si="5"/>
        <v>2.3644600000000002</v>
      </c>
      <c r="O40" s="328">
        <v>2.3644600000000002</v>
      </c>
      <c r="P40" s="329">
        <v>0</v>
      </c>
      <c r="Q40" s="247">
        <v>0</v>
      </c>
      <c r="R40" s="116" t="s">
        <v>1382</v>
      </c>
      <c r="AC40" s="116"/>
      <c r="AD40" s="116"/>
      <c r="AE40" s="116"/>
      <c r="AF40" s="116"/>
      <c r="AG40" s="116"/>
      <c r="AH40" s="116"/>
      <c r="AI40" s="116"/>
    </row>
    <row r="41" spans="1:35">
      <c r="A41" s="543"/>
      <c r="B41" s="558" t="s">
        <v>109</v>
      </c>
      <c r="C41" s="559" t="s">
        <v>9</v>
      </c>
      <c r="D41" s="145">
        <f t="shared" si="1"/>
        <v>0</v>
      </c>
      <c r="E41" s="146">
        <f t="shared" si="31"/>
        <v>0</v>
      </c>
      <c r="F41" s="327">
        <v>0</v>
      </c>
      <c r="G41" s="328">
        <v>0</v>
      </c>
      <c r="H41" s="594">
        <v>0</v>
      </c>
      <c r="I41" s="146">
        <f t="shared" si="29"/>
        <v>0</v>
      </c>
      <c r="J41" s="327">
        <v>0</v>
      </c>
      <c r="K41" s="328">
        <v>0</v>
      </c>
      <c r="L41" s="594">
        <v>0</v>
      </c>
      <c r="M41" s="333">
        <v>0</v>
      </c>
      <c r="N41" s="150">
        <f t="shared" si="5"/>
        <v>0</v>
      </c>
      <c r="O41" s="328">
        <v>0</v>
      </c>
      <c r="P41" s="329">
        <v>0</v>
      </c>
      <c r="Q41" s="247">
        <v>0</v>
      </c>
      <c r="R41" s="116" t="s">
        <v>1384</v>
      </c>
      <c r="AC41" s="116"/>
      <c r="AD41" s="116"/>
      <c r="AE41" s="116"/>
      <c r="AF41" s="116"/>
      <c r="AG41" s="116"/>
      <c r="AH41" s="116"/>
      <c r="AI41" s="116"/>
    </row>
    <row r="42" spans="1:35">
      <c r="A42" s="543"/>
      <c r="B42" s="558" t="s">
        <v>111</v>
      </c>
      <c r="C42" s="559" t="s">
        <v>11</v>
      </c>
      <c r="D42" s="145">
        <f t="shared" si="1"/>
        <v>0</v>
      </c>
      <c r="E42" s="146">
        <f t="shared" si="31"/>
        <v>0</v>
      </c>
      <c r="F42" s="327">
        <v>0</v>
      </c>
      <c r="G42" s="328">
        <v>0</v>
      </c>
      <c r="H42" s="594">
        <v>0</v>
      </c>
      <c r="I42" s="146">
        <f t="shared" si="29"/>
        <v>0</v>
      </c>
      <c r="J42" s="327">
        <v>0</v>
      </c>
      <c r="K42" s="328">
        <v>0</v>
      </c>
      <c r="L42" s="594">
        <v>0</v>
      </c>
      <c r="M42" s="333">
        <v>0</v>
      </c>
      <c r="N42" s="150">
        <f t="shared" si="5"/>
        <v>0</v>
      </c>
      <c r="O42" s="328">
        <v>0</v>
      </c>
      <c r="P42" s="329">
        <v>0</v>
      </c>
      <c r="Q42" s="247">
        <v>0</v>
      </c>
      <c r="R42" s="116" t="s">
        <v>1386</v>
      </c>
      <c r="AC42" s="116"/>
      <c r="AD42" s="116"/>
      <c r="AE42" s="116"/>
      <c r="AF42" s="116"/>
      <c r="AG42" s="116"/>
      <c r="AH42" s="116"/>
      <c r="AI42" s="116"/>
    </row>
    <row r="43" spans="1:35">
      <c r="A43" s="543"/>
      <c r="B43" s="556" t="s">
        <v>114</v>
      </c>
      <c r="C43" s="560" t="s">
        <v>13</v>
      </c>
      <c r="D43" s="145">
        <f t="shared" si="1"/>
        <v>9176.0678800000005</v>
      </c>
      <c r="E43" s="146">
        <f t="shared" si="31"/>
        <v>3859.5580099999997</v>
      </c>
      <c r="F43" s="147">
        <f>SUM(F44:F49)</f>
        <v>200.08350000000002</v>
      </c>
      <c r="G43" s="148">
        <f>SUM(G44:G49)</f>
        <v>253.07679000000002</v>
      </c>
      <c r="H43" s="484">
        <f>SUM(H44:H49)</f>
        <v>3406.3977199999999</v>
      </c>
      <c r="I43" s="146">
        <f t="shared" si="29"/>
        <v>4331.261480000001</v>
      </c>
      <c r="J43" s="147">
        <f t="shared" ref="J43:Q43" si="32">SUM(J44:J49)</f>
        <v>3589.253490000001</v>
      </c>
      <c r="K43" s="148">
        <f t="shared" si="32"/>
        <v>733.5712400000001</v>
      </c>
      <c r="L43" s="484">
        <f t="shared" si="32"/>
        <v>8.43675</v>
      </c>
      <c r="M43" s="146">
        <f t="shared" si="32"/>
        <v>985.24838999999986</v>
      </c>
      <c r="N43" s="150">
        <f t="shared" si="5"/>
        <v>0</v>
      </c>
      <c r="O43" s="148">
        <f>SUM(O44:O49)</f>
        <v>0</v>
      </c>
      <c r="P43" s="149">
        <f t="shared" si="32"/>
        <v>0</v>
      </c>
      <c r="Q43" s="146">
        <f t="shared" si="32"/>
        <v>0</v>
      </c>
      <c r="AC43" s="116"/>
      <c r="AD43" s="116"/>
      <c r="AE43" s="116"/>
      <c r="AF43" s="116"/>
      <c r="AG43" s="116"/>
      <c r="AH43" s="116"/>
      <c r="AI43" s="116"/>
    </row>
    <row r="44" spans="1:35">
      <c r="A44" s="543"/>
      <c r="B44" s="558" t="s">
        <v>116</v>
      </c>
      <c r="C44" s="559" t="s">
        <v>15</v>
      </c>
      <c r="D44" s="145">
        <f t="shared" si="1"/>
        <v>432.54463000000004</v>
      </c>
      <c r="E44" s="146">
        <f t="shared" si="31"/>
        <v>161.66250000000002</v>
      </c>
      <c r="F44" s="327">
        <v>14.43998</v>
      </c>
      <c r="G44" s="328">
        <v>147.22252000000003</v>
      </c>
      <c r="H44" s="594">
        <v>0</v>
      </c>
      <c r="I44" s="146">
        <f t="shared" si="29"/>
        <v>270.88213000000002</v>
      </c>
      <c r="J44" s="327">
        <v>9.9453099999999992</v>
      </c>
      <c r="K44" s="328">
        <v>257.17214000000001</v>
      </c>
      <c r="L44" s="594">
        <v>3.7646799999999998</v>
      </c>
      <c r="M44" s="333">
        <v>0</v>
      </c>
      <c r="N44" s="150">
        <f t="shared" si="5"/>
        <v>0</v>
      </c>
      <c r="O44" s="328">
        <v>0</v>
      </c>
      <c r="P44" s="329">
        <v>0</v>
      </c>
      <c r="Q44" s="247">
        <v>0</v>
      </c>
      <c r="R44" s="116" t="s">
        <v>1388</v>
      </c>
      <c r="AC44" s="116"/>
      <c r="AD44" s="116"/>
      <c r="AE44" s="116"/>
      <c r="AF44" s="116"/>
      <c r="AG44" s="116"/>
      <c r="AH44" s="116"/>
      <c r="AI44" s="116"/>
    </row>
    <row r="45" spans="1:35">
      <c r="A45" s="543"/>
      <c r="B45" s="558" t="s">
        <v>118</v>
      </c>
      <c r="C45" s="559" t="s">
        <v>593</v>
      </c>
      <c r="D45" s="145">
        <f t="shared" si="1"/>
        <v>56.798230000000004</v>
      </c>
      <c r="E45" s="146">
        <f t="shared" si="31"/>
        <v>34.252340000000004</v>
      </c>
      <c r="F45" s="327">
        <v>16.488220000000002</v>
      </c>
      <c r="G45" s="328">
        <v>17.764120000000002</v>
      </c>
      <c r="H45" s="594">
        <v>0</v>
      </c>
      <c r="I45" s="146">
        <f t="shared" si="29"/>
        <v>22.54589</v>
      </c>
      <c r="J45" s="327">
        <v>6.2768300000000004</v>
      </c>
      <c r="K45" s="328">
        <v>16.26906</v>
      </c>
      <c r="L45" s="594">
        <v>0</v>
      </c>
      <c r="M45" s="333">
        <v>0</v>
      </c>
      <c r="N45" s="150">
        <f t="shared" si="5"/>
        <v>0</v>
      </c>
      <c r="O45" s="328">
        <v>0</v>
      </c>
      <c r="P45" s="329">
        <v>0</v>
      </c>
      <c r="Q45" s="247">
        <v>0</v>
      </c>
      <c r="R45" s="595" t="s">
        <v>1390</v>
      </c>
      <c r="S45" s="595" t="s">
        <v>1436</v>
      </c>
      <c r="T45" s="595" t="s">
        <v>1437</v>
      </c>
      <c r="U45" s="595" t="s">
        <v>1438</v>
      </c>
      <c r="AC45" s="116"/>
      <c r="AD45" s="116"/>
      <c r="AE45" s="116"/>
      <c r="AF45" s="116"/>
      <c r="AG45" s="116"/>
      <c r="AH45" s="116"/>
      <c r="AI45" s="116"/>
    </row>
    <row r="46" spans="1:35">
      <c r="A46" s="543"/>
      <c r="B46" s="558" t="s">
        <v>119</v>
      </c>
      <c r="C46" s="559" t="s">
        <v>21</v>
      </c>
      <c r="D46" s="145">
        <f t="shared" si="1"/>
        <v>7723.5289100000009</v>
      </c>
      <c r="E46" s="146">
        <f t="shared" si="31"/>
        <v>3403.34834</v>
      </c>
      <c r="F46" s="327">
        <v>0</v>
      </c>
      <c r="G46" s="328">
        <v>0</v>
      </c>
      <c r="H46" s="594">
        <v>3403.34834</v>
      </c>
      <c r="I46" s="146">
        <f t="shared" si="29"/>
        <v>3334.9321800000012</v>
      </c>
      <c r="J46" s="327">
        <v>3334.9321800000012</v>
      </c>
      <c r="K46" s="328">
        <v>0</v>
      </c>
      <c r="L46" s="594">
        <v>0</v>
      </c>
      <c r="M46" s="333">
        <v>985.24838999999986</v>
      </c>
      <c r="N46" s="150">
        <f t="shared" si="5"/>
        <v>0</v>
      </c>
      <c r="O46" s="328">
        <v>0</v>
      </c>
      <c r="P46" s="329">
        <v>0</v>
      </c>
      <c r="Q46" s="247">
        <v>0</v>
      </c>
      <c r="R46" s="595" t="s">
        <v>1392</v>
      </c>
      <c r="AC46" s="116"/>
      <c r="AD46" s="116"/>
      <c r="AE46" s="116"/>
      <c r="AF46" s="116"/>
      <c r="AG46" s="116"/>
      <c r="AH46" s="116"/>
      <c r="AI46" s="116"/>
    </row>
    <row r="47" spans="1:35">
      <c r="A47" s="543"/>
      <c r="B47" s="558" t="s">
        <v>608</v>
      </c>
      <c r="C47" s="559" t="s">
        <v>23</v>
      </c>
      <c r="D47" s="145">
        <f>O47+E47+I47+M47+P47+Q47</f>
        <v>0</v>
      </c>
      <c r="E47" s="146">
        <f>SUM(F47:H47)</f>
        <v>0</v>
      </c>
      <c r="F47" s="327">
        <v>0</v>
      </c>
      <c r="G47" s="328">
        <v>0</v>
      </c>
      <c r="H47" s="594">
        <v>0</v>
      </c>
      <c r="I47" s="146">
        <f>SUM(J47:L47)</f>
        <v>0</v>
      </c>
      <c r="J47" s="327">
        <v>0</v>
      </c>
      <c r="K47" s="328">
        <v>0</v>
      </c>
      <c r="L47" s="594">
        <v>0</v>
      </c>
      <c r="M47" s="333">
        <v>0</v>
      </c>
      <c r="N47" s="150">
        <f>+O47+P47</f>
        <v>0</v>
      </c>
      <c r="O47" s="328">
        <v>0</v>
      </c>
      <c r="P47" s="329">
        <v>0</v>
      </c>
      <c r="Q47" s="247">
        <v>0</v>
      </c>
      <c r="R47" s="595" t="s">
        <v>1394</v>
      </c>
      <c r="AC47" s="116"/>
      <c r="AD47" s="116"/>
      <c r="AE47" s="116"/>
      <c r="AF47" s="116"/>
      <c r="AG47" s="116"/>
      <c r="AH47" s="116"/>
      <c r="AI47" s="116"/>
    </row>
    <row r="48" spans="1:35">
      <c r="A48" s="543"/>
      <c r="B48" s="558" t="s">
        <v>609</v>
      </c>
      <c r="C48" s="559" t="s">
        <v>25</v>
      </c>
      <c r="D48" s="145">
        <f>O48+E48+I48+M48+P48+Q48</f>
        <v>0</v>
      </c>
      <c r="E48" s="146">
        <f>SUM(F48:H48)</f>
        <v>0</v>
      </c>
      <c r="F48" s="327">
        <v>0</v>
      </c>
      <c r="G48" s="328">
        <v>0</v>
      </c>
      <c r="H48" s="594">
        <v>0</v>
      </c>
      <c r="I48" s="146">
        <f>SUM(J48:L48)</f>
        <v>0</v>
      </c>
      <c r="J48" s="327">
        <v>0</v>
      </c>
      <c r="K48" s="328">
        <v>0</v>
      </c>
      <c r="L48" s="594">
        <v>0</v>
      </c>
      <c r="M48" s="333">
        <v>0</v>
      </c>
      <c r="N48" s="150">
        <f>+O48+P48</f>
        <v>0</v>
      </c>
      <c r="O48" s="328">
        <v>0</v>
      </c>
      <c r="P48" s="329">
        <v>0</v>
      </c>
      <c r="Q48" s="247">
        <v>0</v>
      </c>
      <c r="R48" s="595" t="s">
        <v>1396</v>
      </c>
      <c r="AC48" s="116"/>
      <c r="AD48" s="116"/>
      <c r="AE48" s="116"/>
      <c r="AF48" s="116"/>
      <c r="AG48" s="116"/>
      <c r="AH48" s="116"/>
      <c r="AI48" s="116"/>
    </row>
    <row r="49" spans="1:35" ht="38.25">
      <c r="A49" s="543"/>
      <c r="B49" s="558" t="s">
        <v>610</v>
      </c>
      <c r="C49" s="559" t="s">
        <v>597</v>
      </c>
      <c r="D49" s="145">
        <f t="shared" si="1"/>
        <v>963.19611000000009</v>
      </c>
      <c r="E49" s="146">
        <f t="shared" si="31"/>
        <v>260.29482999999999</v>
      </c>
      <c r="F49" s="327">
        <v>169.15530000000001</v>
      </c>
      <c r="G49" s="328">
        <v>88.090149999999994</v>
      </c>
      <c r="H49" s="594">
        <v>3.0493800000000002</v>
      </c>
      <c r="I49" s="146">
        <f t="shared" si="29"/>
        <v>702.90128000000004</v>
      </c>
      <c r="J49" s="327">
        <v>238.09917000000002</v>
      </c>
      <c r="K49" s="328">
        <v>460.13004000000006</v>
      </c>
      <c r="L49" s="594">
        <v>4.6720699999999997</v>
      </c>
      <c r="M49" s="333">
        <v>0</v>
      </c>
      <c r="N49" s="150">
        <f t="shared" si="5"/>
        <v>0</v>
      </c>
      <c r="O49" s="328">
        <v>0</v>
      </c>
      <c r="P49" s="329">
        <v>0</v>
      </c>
      <c r="Q49" s="247">
        <v>0</v>
      </c>
      <c r="R49" s="595" t="s">
        <v>1398</v>
      </c>
      <c r="AC49" s="116"/>
      <c r="AD49" s="116"/>
      <c r="AE49" s="116"/>
      <c r="AF49" s="116"/>
      <c r="AG49" s="116"/>
      <c r="AH49" s="116"/>
      <c r="AI49" s="116"/>
    </row>
    <row r="50" spans="1:35">
      <c r="A50" s="543"/>
      <c r="B50" s="556" t="s">
        <v>289</v>
      </c>
      <c r="C50" s="562" t="s">
        <v>29</v>
      </c>
      <c r="D50" s="145">
        <f t="shared" si="1"/>
        <v>288.56644999999997</v>
      </c>
      <c r="E50" s="146">
        <f t="shared" si="31"/>
        <v>122.95615999999998</v>
      </c>
      <c r="F50" s="147">
        <f>SUM(F51:F52)</f>
        <v>12.045549999999997</v>
      </c>
      <c r="G50" s="148">
        <f>SUM(G51:G52)</f>
        <v>100.55242999999999</v>
      </c>
      <c r="H50" s="484">
        <f>SUM(H51:H52)</f>
        <v>10.358180000000001</v>
      </c>
      <c r="I50" s="146">
        <f t="shared" si="29"/>
        <v>136.31366</v>
      </c>
      <c r="J50" s="147">
        <f t="shared" ref="J50:Q50" si="33">SUM(J51:J52)</f>
        <v>73.386129999999994</v>
      </c>
      <c r="K50" s="148">
        <f t="shared" si="33"/>
        <v>62.927529999999997</v>
      </c>
      <c r="L50" s="484">
        <f t="shared" si="33"/>
        <v>0</v>
      </c>
      <c r="M50" s="146">
        <f t="shared" si="33"/>
        <v>0</v>
      </c>
      <c r="N50" s="150">
        <f t="shared" si="5"/>
        <v>0</v>
      </c>
      <c r="O50" s="148">
        <f>SUM(O51:O52)</f>
        <v>0</v>
      </c>
      <c r="P50" s="149">
        <f t="shared" si="33"/>
        <v>0</v>
      </c>
      <c r="Q50" s="146">
        <f t="shared" si="33"/>
        <v>29.29663</v>
      </c>
      <c r="AC50" s="116"/>
      <c r="AD50" s="116"/>
      <c r="AE50" s="116"/>
      <c r="AF50" s="116"/>
      <c r="AG50" s="116"/>
      <c r="AH50" s="116"/>
      <c r="AI50" s="116"/>
    </row>
    <row r="51" spans="1:35" ht="51.75">
      <c r="A51" s="543"/>
      <c r="B51" s="558" t="s">
        <v>291</v>
      </c>
      <c r="C51" s="563" t="s">
        <v>31</v>
      </c>
      <c r="D51" s="145">
        <f t="shared" si="1"/>
        <v>283.92237999999998</v>
      </c>
      <c r="E51" s="146">
        <f t="shared" si="31"/>
        <v>122.95615999999998</v>
      </c>
      <c r="F51" s="327">
        <v>12.045549999999997</v>
      </c>
      <c r="G51" s="328">
        <v>100.55242999999999</v>
      </c>
      <c r="H51" s="594">
        <v>10.358180000000001</v>
      </c>
      <c r="I51" s="146">
        <f t="shared" si="29"/>
        <v>131.66959</v>
      </c>
      <c r="J51" s="327">
        <v>68.742059999999995</v>
      </c>
      <c r="K51" s="328">
        <v>62.927529999999997</v>
      </c>
      <c r="L51" s="594">
        <v>0</v>
      </c>
      <c r="M51" s="333">
        <v>0</v>
      </c>
      <c r="N51" s="150">
        <f t="shared" si="5"/>
        <v>0</v>
      </c>
      <c r="O51" s="328">
        <v>0</v>
      </c>
      <c r="P51" s="329">
        <v>0</v>
      </c>
      <c r="Q51" s="247">
        <v>29.29663</v>
      </c>
      <c r="R51" s="595" t="s">
        <v>1400</v>
      </c>
      <c r="AC51" s="116"/>
      <c r="AD51" s="116"/>
      <c r="AE51" s="116"/>
      <c r="AF51" s="116"/>
      <c r="AG51" s="116"/>
      <c r="AH51" s="116"/>
      <c r="AI51" s="116"/>
    </row>
    <row r="52" spans="1:35">
      <c r="A52" s="543"/>
      <c r="B52" s="558" t="s">
        <v>292</v>
      </c>
      <c r="C52" s="563" t="s">
        <v>33</v>
      </c>
      <c r="D52" s="145">
        <f t="shared" si="1"/>
        <v>4.6440700000000001</v>
      </c>
      <c r="E52" s="146">
        <f t="shared" si="31"/>
        <v>0</v>
      </c>
      <c r="F52" s="327">
        <v>0</v>
      </c>
      <c r="G52" s="328">
        <v>0</v>
      </c>
      <c r="H52" s="594">
        <v>0</v>
      </c>
      <c r="I52" s="146">
        <f t="shared" si="29"/>
        <v>4.6440700000000001</v>
      </c>
      <c r="J52" s="327">
        <v>4.6440700000000001</v>
      </c>
      <c r="K52" s="328">
        <v>0</v>
      </c>
      <c r="L52" s="594">
        <v>0</v>
      </c>
      <c r="M52" s="333">
        <v>0</v>
      </c>
      <c r="N52" s="150">
        <f t="shared" si="5"/>
        <v>0</v>
      </c>
      <c r="O52" s="328">
        <v>0</v>
      </c>
      <c r="P52" s="329">
        <v>0</v>
      </c>
      <c r="Q52" s="247">
        <v>0</v>
      </c>
      <c r="R52" s="595" t="s">
        <v>1402</v>
      </c>
      <c r="AC52" s="116"/>
      <c r="AD52" s="116"/>
      <c r="AE52" s="116"/>
      <c r="AF52" s="116"/>
      <c r="AG52" s="116"/>
      <c r="AH52" s="116"/>
      <c r="AI52" s="116"/>
    </row>
    <row r="53" spans="1:35">
      <c r="A53" s="543"/>
      <c r="B53" s="556" t="s">
        <v>294</v>
      </c>
      <c r="C53" s="562" t="s">
        <v>35</v>
      </c>
      <c r="D53" s="145">
        <f t="shared" si="1"/>
        <v>95.326169999999991</v>
      </c>
      <c r="E53" s="146">
        <f t="shared" si="31"/>
        <v>23.49044</v>
      </c>
      <c r="F53" s="147">
        <f>SUM(F54:F58)</f>
        <v>4.4760900000000001</v>
      </c>
      <c r="G53" s="148">
        <f>SUM(G54:G58)</f>
        <v>3.6771599999999998</v>
      </c>
      <c r="H53" s="484">
        <f>SUM(H54:H58)</f>
        <v>15.33719</v>
      </c>
      <c r="I53" s="146">
        <f t="shared" si="29"/>
        <v>57.121130000000008</v>
      </c>
      <c r="J53" s="147">
        <f t="shared" ref="J53:Q53" si="34">SUM(J54:J58)</f>
        <v>10.500679999999999</v>
      </c>
      <c r="K53" s="148">
        <f t="shared" si="34"/>
        <v>46.620450000000005</v>
      </c>
      <c r="L53" s="484">
        <f t="shared" si="34"/>
        <v>0</v>
      </c>
      <c r="M53" s="146">
        <f t="shared" si="34"/>
        <v>0</v>
      </c>
      <c r="N53" s="150">
        <f t="shared" si="5"/>
        <v>14.714599999999981</v>
      </c>
      <c r="O53" s="148">
        <f>SUM(O54:O58)</f>
        <v>14.714599999999981</v>
      </c>
      <c r="P53" s="149">
        <f t="shared" si="34"/>
        <v>0</v>
      </c>
      <c r="Q53" s="146">
        <f t="shared" si="34"/>
        <v>0</v>
      </c>
      <c r="AC53" s="116"/>
      <c r="AD53" s="116"/>
      <c r="AE53" s="116"/>
      <c r="AF53" s="116"/>
      <c r="AG53" s="116"/>
      <c r="AH53" s="116"/>
      <c r="AI53" s="116"/>
    </row>
    <row r="54" spans="1:35">
      <c r="A54" s="543"/>
      <c r="B54" s="558" t="s">
        <v>295</v>
      </c>
      <c r="C54" s="563" t="s">
        <v>37</v>
      </c>
      <c r="D54" s="145">
        <f t="shared" si="1"/>
        <v>13.795839999999981</v>
      </c>
      <c r="E54" s="143">
        <f t="shared" si="31"/>
        <v>0</v>
      </c>
      <c r="F54" s="596">
        <v>0</v>
      </c>
      <c r="G54" s="597">
        <v>0</v>
      </c>
      <c r="H54" s="598">
        <v>0</v>
      </c>
      <c r="I54" s="143">
        <f t="shared" si="29"/>
        <v>0</v>
      </c>
      <c r="J54" s="596">
        <v>0</v>
      </c>
      <c r="K54" s="597">
        <v>0</v>
      </c>
      <c r="L54" s="598">
        <v>0</v>
      </c>
      <c r="M54" s="599">
        <v>0</v>
      </c>
      <c r="N54" s="566">
        <f t="shared" si="5"/>
        <v>13.795839999999981</v>
      </c>
      <c r="O54" s="597">
        <v>13.795839999999981</v>
      </c>
      <c r="P54" s="600">
        <v>0</v>
      </c>
      <c r="Q54" s="247">
        <v>0</v>
      </c>
      <c r="R54" s="595" t="s">
        <v>1404</v>
      </c>
      <c r="AC54" s="116"/>
      <c r="AD54" s="116"/>
      <c r="AE54" s="116"/>
      <c r="AF54" s="116"/>
      <c r="AG54" s="116"/>
      <c r="AH54" s="116"/>
      <c r="AI54" s="116"/>
    </row>
    <row r="55" spans="1:35">
      <c r="A55" s="543"/>
      <c r="B55" s="558" t="s">
        <v>297</v>
      </c>
      <c r="C55" s="567" t="s">
        <v>40</v>
      </c>
      <c r="D55" s="145">
        <f>O55+E55+I55+M55+P55+Q55</f>
        <v>0</v>
      </c>
      <c r="E55" s="143">
        <f>SUM(F55:H55)</f>
        <v>0</v>
      </c>
      <c r="F55" s="596">
        <v>0</v>
      </c>
      <c r="G55" s="597">
        <v>0</v>
      </c>
      <c r="H55" s="598">
        <v>0</v>
      </c>
      <c r="I55" s="143">
        <f>SUM(J55:L55)</f>
        <v>0</v>
      </c>
      <c r="J55" s="596">
        <v>0</v>
      </c>
      <c r="K55" s="597">
        <v>0</v>
      </c>
      <c r="L55" s="598">
        <v>0</v>
      </c>
      <c r="M55" s="599">
        <v>0</v>
      </c>
      <c r="N55" s="566">
        <f>+O55+P55</f>
        <v>0</v>
      </c>
      <c r="O55" s="597">
        <v>0</v>
      </c>
      <c r="P55" s="600">
        <v>0</v>
      </c>
      <c r="Q55" s="247">
        <v>0</v>
      </c>
      <c r="R55" s="595" t="s">
        <v>1406</v>
      </c>
      <c r="AC55" s="116"/>
      <c r="AD55" s="116"/>
      <c r="AE55" s="116"/>
      <c r="AF55" s="116"/>
      <c r="AG55" s="116"/>
      <c r="AH55" s="116"/>
      <c r="AI55" s="116"/>
    </row>
    <row r="56" spans="1:35">
      <c r="A56" s="543"/>
      <c r="B56" s="558" t="s">
        <v>611</v>
      </c>
      <c r="C56" s="567" t="s">
        <v>43</v>
      </c>
      <c r="D56" s="145">
        <f>O56+E56+I56+M56+P56+Q56</f>
        <v>0</v>
      </c>
      <c r="E56" s="143">
        <f>SUM(F56:H56)</f>
        <v>0</v>
      </c>
      <c r="F56" s="596">
        <v>0</v>
      </c>
      <c r="G56" s="597">
        <v>0</v>
      </c>
      <c r="H56" s="598">
        <v>0</v>
      </c>
      <c r="I56" s="143">
        <f>SUM(J56:L56)</f>
        <v>0</v>
      </c>
      <c r="J56" s="596">
        <v>0</v>
      </c>
      <c r="K56" s="597">
        <v>0</v>
      </c>
      <c r="L56" s="598">
        <v>0</v>
      </c>
      <c r="M56" s="599">
        <v>0</v>
      </c>
      <c r="N56" s="566">
        <f>+O56+P56</f>
        <v>0</v>
      </c>
      <c r="O56" s="597">
        <v>0</v>
      </c>
      <c r="P56" s="600">
        <v>0</v>
      </c>
      <c r="Q56" s="247">
        <v>0</v>
      </c>
      <c r="R56" s="595" t="s">
        <v>1408</v>
      </c>
      <c r="AC56" s="116"/>
      <c r="AD56" s="116"/>
      <c r="AE56" s="116"/>
      <c r="AF56" s="116"/>
      <c r="AG56" s="116"/>
      <c r="AH56" s="116"/>
      <c r="AI56" s="116"/>
    </row>
    <row r="57" spans="1:35" ht="26.25">
      <c r="A57" s="543"/>
      <c r="B57" s="558" t="s">
        <v>612</v>
      </c>
      <c r="C57" s="567" t="s">
        <v>45</v>
      </c>
      <c r="D57" s="145">
        <f>O57+E57+I57+M57+P57+Q57</f>
        <v>0</v>
      </c>
      <c r="E57" s="143">
        <f>SUM(F57:H57)</f>
        <v>0</v>
      </c>
      <c r="F57" s="596">
        <v>0</v>
      </c>
      <c r="G57" s="597">
        <v>0</v>
      </c>
      <c r="H57" s="598">
        <v>0</v>
      </c>
      <c r="I57" s="143">
        <f>SUM(J57:L57)</f>
        <v>0</v>
      </c>
      <c r="J57" s="596">
        <v>0</v>
      </c>
      <c r="K57" s="597">
        <v>0</v>
      </c>
      <c r="L57" s="598">
        <v>0</v>
      </c>
      <c r="M57" s="599">
        <v>0</v>
      </c>
      <c r="N57" s="566">
        <f>+O57+P57</f>
        <v>0</v>
      </c>
      <c r="O57" s="597">
        <v>0</v>
      </c>
      <c r="P57" s="600">
        <v>0</v>
      </c>
      <c r="Q57" s="247">
        <v>0</v>
      </c>
      <c r="R57" s="595" t="s">
        <v>1410</v>
      </c>
      <c r="AC57" s="116"/>
      <c r="AD57" s="116"/>
      <c r="AE57" s="116"/>
      <c r="AF57" s="116"/>
      <c r="AG57" s="116"/>
      <c r="AH57" s="116"/>
      <c r="AI57" s="116"/>
    </row>
    <row r="58" spans="1:35" ht="26.25">
      <c r="A58" s="543"/>
      <c r="B58" s="558" t="s">
        <v>613</v>
      </c>
      <c r="C58" s="567" t="s">
        <v>603</v>
      </c>
      <c r="D58" s="145">
        <f t="shared" si="1"/>
        <v>81.530330000000006</v>
      </c>
      <c r="E58" s="143">
        <f t="shared" si="31"/>
        <v>23.49044</v>
      </c>
      <c r="F58" s="596">
        <v>4.4760900000000001</v>
      </c>
      <c r="G58" s="597">
        <v>3.6771599999999998</v>
      </c>
      <c r="H58" s="598">
        <v>15.33719</v>
      </c>
      <c r="I58" s="143">
        <f t="shared" si="29"/>
        <v>57.121130000000008</v>
      </c>
      <c r="J58" s="596">
        <v>10.500679999999999</v>
      </c>
      <c r="K58" s="597">
        <v>46.620450000000005</v>
      </c>
      <c r="L58" s="598">
        <v>0</v>
      </c>
      <c r="M58" s="599">
        <v>0</v>
      </c>
      <c r="N58" s="566">
        <f t="shared" si="5"/>
        <v>0.91876000000000002</v>
      </c>
      <c r="O58" s="597">
        <v>0.91876000000000002</v>
      </c>
      <c r="P58" s="600">
        <v>0</v>
      </c>
      <c r="Q58" s="247">
        <v>0</v>
      </c>
      <c r="R58" s="595" t="s">
        <v>1412</v>
      </c>
      <c r="AC58" s="116"/>
      <c r="AD58" s="116"/>
      <c r="AE58" s="116"/>
      <c r="AF58" s="116"/>
      <c r="AG58" s="116"/>
      <c r="AH58" s="116"/>
      <c r="AI58" s="116"/>
    </row>
    <row r="59" spans="1:35">
      <c r="A59" s="543"/>
      <c r="B59" s="556" t="s">
        <v>299</v>
      </c>
      <c r="C59" s="569" t="s">
        <v>51</v>
      </c>
      <c r="D59" s="352">
        <f t="shared" si="1"/>
        <v>0</v>
      </c>
      <c r="E59" s="570">
        <f t="shared" si="31"/>
        <v>0</v>
      </c>
      <c r="F59" s="571">
        <f>SUM(F60:F61)</f>
        <v>0</v>
      </c>
      <c r="G59" s="572">
        <f>SUM(G60:G61)</f>
        <v>0</v>
      </c>
      <c r="H59" s="573">
        <f>SUM(H60:H61)</f>
        <v>0</v>
      </c>
      <c r="I59" s="570">
        <f t="shared" si="29"/>
        <v>0</v>
      </c>
      <c r="J59" s="571">
        <f t="shared" ref="J59:Q59" si="35">SUM(J60:J61)</f>
        <v>0</v>
      </c>
      <c r="K59" s="572">
        <f t="shared" si="35"/>
        <v>0</v>
      </c>
      <c r="L59" s="573">
        <f t="shared" si="35"/>
        <v>0</v>
      </c>
      <c r="M59" s="570">
        <f t="shared" si="35"/>
        <v>0</v>
      </c>
      <c r="N59" s="574">
        <f t="shared" si="5"/>
        <v>0</v>
      </c>
      <c r="O59" s="572">
        <f>SUM(O60:O61)</f>
        <v>0</v>
      </c>
      <c r="P59" s="601">
        <f t="shared" si="35"/>
        <v>0</v>
      </c>
      <c r="Q59" s="570">
        <f t="shared" si="35"/>
        <v>0</v>
      </c>
      <c r="AC59" s="116"/>
      <c r="AD59" s="116"/>
      <c r="AE59" s="116"/>
      <c r="AF59" s="116"/>
      <c r="AG59" s="116"/>
      <c r="AH59" s="116"/>
      <c r="AI59" s="116"/>
    </row>
    <row r="60" spans="1:35">
      <c r="A60" s="543"/>
      <c r="B60" s="575" t="s">
        <v>301</v>
      </c>
      <c r="C60" s="576" t="s">
        <v>53</v>
      </c>
      <c r="D60" s="313">
        <f t="shared" si="1"/>
        <v>0</v>
      </c>
      <c r="E60" s="311">
        <f t="shared" si="31"/>
        <v>0</v>
      </c>
      <c r="F60" s="602">
        <v>0</v>
      </c>
      <c r="G60" s="603">
        <v>0</v>
      </c>
      <c r="H60" s="604">
        <v>0</v>
      </c>
      <c r="I60" s="311">
        <f t="shared" si="29"/>
        <v>0</v>
      </c>
      <c r="J60" s="602">
        <v>0</v>
      </c>
      <c r="K60" s="603">
        <v>0</v>
      </c>
      <c r="L60" s="604">
        <v>0</v>
      </c>
      <c r="M60" s="605">
        <v>0</v>
      </c>
      <c r="N60" s="579">
        <f t="shared" si="5"/>
        <v>0</v>
      </c>
      <c r="O60" s="603">
        <v>0</v>
      </c>
      <c r="P60" s="606">
        <v>0</v>
      </c>
      <c r="Q60" s="247">
        <v>0</v>
      </c>
      <c r="R60" s="116" t="s">
        <v>1414</v>
      </c>
      <c r="AC60" s="116"/>
      <c r="AD60" s="116"/>
      <c r="AE60" s="116"/>
      <c r="AF60" s="116"/>
      <c r="AG60" s="116"/>
      <c r="AH60" s="116"/>
      <c r="AI60" s="116"/>
    </row>
    <row r="61" spans="1:35" ht="26.25">
      <c r="A61" s="543"/>
      <c r="B61" s="575" t="s">
        <v>303</v>
      </c>
      <c r="C61" s="580" t="s">
        <v>55</v>
      </c>
      <c r="D61" s="352">
        <f t="shared" si="1"/>
        <v>0</v>
      </c>
      <c r="E61" s="570">
        <f t="shared" si="31"/>
        <v>0</v>
      </c>
      <c r="F61" s="607">
        <v>0</v>
      </c>
      <c r="G61" s="608">
        <v>0</v>
      </c>
      <c r="H61" s="609">
        <v>0</v>
      </c>
      <c r="I61" s="570">
        <f t="shared" si="29"/>
        <v>0</v>
      </c>
      <c r="J61" s="607">
        <v>0</v>
      </c>
      <c r="K61" s="608">
        <v>0</v>
      </c>
      <c r="L61" s="609">
        <v>0</v>
      </c>
      <c r="M61" s="610">
        <v>0</v>
      </c>
      <c r="N61" s="574">
        <f t="shared" si="5"/>
        <v>0</v>
      </c>
      <c r="O61" s="608">
        <v>0</v>
      </c>
      <c r="P61" s="611">
        <v>0</v>
      </c>
      <c r="Q61" s="247">
        <v>0</v>
      </c>
      <c r="R61" s="116" t="s">
        <v>1416</v>
      </c>
      <c r="AC61" s="116"/>
      <c r="AD61" s="116"/>
      <c r="AE61" s="116"/>
      <c r="AF61" s="116"/>
      <c r="AG61" s="116"/>
      <c r="AH61" s="116"/>
      <c r="AI61" s="116"/>
    </row>
    <row r="62" spans="1:35">
      <c r="A62" s="543"/>
      <c r="B62" s="581" t="s">
        <v>305</v>
      </c>
      <c r="C62" s="582" t="s">
        <v>604</v>
      </c>
      <c r="D62" s="352">
        <f t="shared" si="1"/>
        <v>1.7204099999999998</v>
      </c>
      <c r="E62" s="570">
        <f t="shared" si="31"/>
        <v>0</v>
      </c>
      <c r="F62" s="571">
        <f>SUM(F63:F65)</f>
        <v>0</v>
      </c>
      <c r="G62" s="572">
        <f>SUM(G63:G65)</f>
        <v>0</v>
      </c>
      <c r="H62" s="573">
        <f>SUM(H63:H65)</f>
        <v>0</v>
      </c>
      <c r="I62" s="570">
        <f t="shared" si="29"/>
        <v>0</v>
      </c>
      <c r="J62" s="571">
        <f t="shared" ref="J62:Q62" si="36">SUM(J63:J65)</f>
        <v>0</v>
      </c>
      <c r="K62" s="572">
        <f t="shared" si="36"/>
        <v>0</v>
      </c>
      <c r="L62" s="573">
        <f t="shared" si="36"/>
        <v>0</v>
      </c>
      <c r="M62" s="570">
        <f t="shared" si="36"/>
        <v>0</v>
      </c>
      <c r="N62" s="574">
        <f t="shared" si="5"/>
        <v>1.4960699999999998</v>
      </c>
      <c r="O62" s="572">
        <f>SUM(O63:O65)</f>
        <v>1.4960699999999998</v>
      </c>
      <c r="P62" s="601">
        <f t="shared" si="36"/>
        <v>0</v>
      </c>
      <c r="Q62" s="570">
        <f t="shared" si="36"/>
        <v>0.22434000000000001</v>
      </c>
      <c r="AC62" s="116"/>
      <c r="AD62" s="116"/>
      <c r="AE62" s="116"/>
      <c r="AF62" s="116"/>
      <c r="AG62" s="116"/>
      <c r="AH62" s="116"/>
      <c r="AI62" s="116"/>
    </row>
    <row r="63" spans="1:35">
      <c r="A63" s="543"/>
      <c r="B63" s="583" t="s">
        <v>307</v>
      </c>
      <c r="C63" s="584" t="s">
        <v>1434</v>
      </c>
      <c r="D63" s="352">
        <f t="shared" si="1"/>
        <v>0</v>
      </c>
      <c r="E63" s="570">
        <f>SUM(F63:H63)</f>
        <v>0</v>
      </c>
      <c r="F63" s="607">
        <v>0</v>
      </c>
      <c r="G63" s="608">
        <v>0</v>
      </c>
      <c r="H63" s="609">
        <v>0</v>
      </c>
      <c r="I63" s="570">
        <f t="shared" si="29"/>
        <v>0</v>
      </c>
      <c r="J63" s="607">
        <v>0</v>
      </c>
      <c r="K63" s="608">
        <v>0</v>
      </c>
      <c r="L63" s="609">
        <v>0</v>
      </c>
      <c r="M63" s="610">
        <v>0</v>
      </c>
      <c r="N63" s="574">
        <f t="shared" si="5"/>
        <v>0</v>
      </c>
      <c r="O63" s="608">
        <v>0</v>
      </c>
      <c r="P63" s="611">
        <v>0</v>
      </c>
      <c r="Q63" s="247">
        <v>0</v>
      </c>
      <c r="R63" s="116" t="s">
        <v>1418</v>
      </c>
      <c r="AC63" s="116"/>
      <c r="AD63" s="116"/>
      <c r="AE63" s="116"/>
      <c r="AF63" s="116"/>
      <c r="AG63" s="116"/>
      <c r="AH63" s="116"/>
      <c r="AI63" s="116"/>
    </row>
    <row r="64" spans="1:35">
      <c r="A64" s="543"/>
      <c r="B64" s="583" t="s">
        <v>614</v>
      </c>
      <c r="C64" s="584" t="s">
        <v>47</v>
      </c>
      <c r="D64" s="352">
        <f t="shared" si="1"/>
        <v>1.7204099999999998</v>
      </c>
      <c r="E64" s="570">
        <f t="shared" si="31"/>
        <v>0</v>
      </c>
      <c r="F64" s="607">
        <v>0</v>
      </c>
      <c r="G64" s="608">
        <v>0</v>
      </c>
      <c r="H64" s="609">
        <v>0</v>
      </c>
      <c r="I64" s="570">
        <f t="shared" si="29"/>
        <v>0</v>
      </c>
      <c r="J64" s="607">
        <v>0</v>
      </c>
      <c r="K64" s="608">
        <v>0</v>
      </c>
      <c r="L64" s="609">
        <v>0</v>
      </c>
      <c r="M64" s="610">
        <v>0</v>
      </c>
      <c r="N64" s="574">
        <f t="shared" si="5"/>
        <v>1.4960699999999998</v>
      </c>
      <c r="O64" s="608">
        <v>1.4960699999999998</v>
      </c>
      <c r="P64" s="611">
        <v>0</v>
      </c>
      <c r="Q64" s="247">
        <v>0.22434000000000001</v>
      </c>
      <c r="R64" s="116" t="s">
        <v>1420</v>
      </c>
      <c r="AC64" s="116"/>
      <c r="AD64" s="116"/>
      <c r="AE64" s="116"/>
      <c r="AF64" s="116"/>
      <c r="AG64" s="116"/>
      <c r="AH64" s="116"/>
      <c r="AI64" s="116"/>
    </row>
    <row r="65" spans="1:35" ht="15.75" thickBot="1">
      <c r="A65" s="543"/>
      <c r="B65" s="585" t="s">
        <v>615</v>
      </c>
      <c r="C65" s="586" t="s">
        <v>1435</v>
      </c>
      <c r="D65" s="587">
        <f t="shared" si="1"/>
        <v>0</v>
      </c>
      <c r="E65" s="588">
        <f t="shared" si="31"/>
        <v>0</v>
      </c>
      <c r="F65" s="612">
        <v>0</v>
      </c>
      <c r="G65" s="613">
        <v>0</v>
      </c>
      <c r="H65" s="614">
        <v>0</v>
      </c>
      <c r="I65" s="588">
        <f t="shared" si="29"/>
        <v>0</v>
      </c>
      <c r="J65" s="612">
        <v>0</v>
      </c>
      <c r="K65" s="613">
        <v>0</v>
      </c>
      <c r="L65" s="614">
        <v>0</v>
      </c>
      <c r="M65" s="615">
        <v>0</v>
      </c>
      <c r="N65" s="592">
        <f t="shared" si="5"/>
        <v>0</v>
      </c>
      <c r="O65" s="613">
        <v>0</v>
      </c>
      <c r="P65" s="616">
        <v>0</v>
      </c>
      <c r="Q65" s="617">
        <v>0</v>
      </c>
      <c r="R65" s="116" t="s">
        <v>1422</v>
      </c>
      <c r="AC65" s="116"/>
      <c r="AD65" s="116"/>
      <c r="AE65" s="116"/>
      <c r="AF65" s="116"/>
      <c r="AG65" s="116"/>
      <c r="AH65" s="116"/>
      <c r="AI65" s="116"/>
    </row>
    <row r="66" spans="1:35" ht="16.5" thickTop="1" thickBot="1">
      <c r="A66" s="543" t="s">
        <v>616</v>
      </c>
      <c r="B66" s="549" t="s">
        <v>123</v>
      </c>
      <c r="C66" s="549" t="s">
        <v>617</v>
      </c>
      <c r="D66" s="135">
        <f t="shared" ref="D66:Q66" si="37">D67+D71+D78+D81+D87+D90</f>
        <v>347.86647000000005</v>
      </c>
      <c r="E66" s="550">
        <f t="shared" si="37"/>
        <v>121.69081982931553</v>
      </c>
      <c r="F66" s="551">
        <f t="shared" si="37"/>
        <v>5.9942636971723697</v>
      </c>
      <c r="G66" s="552">
        <f t="shared" si="37"/>
        <v>22.18996056763773</v>
      </c>
      <c r="H66" s="553">
        <f t="shared" si="37"/>
        <v>93.506595564505446</v>
      </c>
      <c r="I66" s="550">
        <f t="shared" si="37"/>
        <v>215.87280404437837</v>
      </c>
      <c r="J66" s="551">
        <f t="shared" si="37"/>
        <v>159.69537608584181</v>
      </c>
      <c r="K66" s="552">
        <f t="shared" si="37"/>
        <v>51.695964907564324</v>
      </c>
      <c r="L66" s="553">
        <f t="shared" si="37"/>
        <v>4.4814630509722093</v>
      </c>
      <c r="M66" s="550">
        <f t="shared" si="37"/>
        <v>9.6132911617272878</v>
      </c>
      <c r="N66" s="554">
        <f t="shared" si="5"/>
        <v>0.49400916381973498</v>
      </c>
      <c r="O66" s="552">
        <f>O67+O71+O78+O81+O87+O90</f>
        <v>0.49400916381973498</v>
      </c>
      <c r="P66" s="555">
        <f t="shared" si="37"/>
        <v>0</v>
      </c>
      <c r="Q66" s="550">
        <f t="shared" si="37"/>
        <v>0.19554580075909042</v>
      </c>
      <c r="AC66" s="116"/>
      <c r="AD66" s="116"/>
      <c r="AE66" s="116"/>
      <c r="AF66" s="116"/>
      <c r="AG66" s="116"/>
      <c r="AH66" s="116"/>
      <c r="AI66" s="116"/>
    </row>
    <row r="67" spans="1:35" ht="15.75" thickTop="1">
      <c r="A67" s="543"/>
      <c r="B67" s="556" t="s">
        <v>125</v>
      </c>
      <c r="C67" s="557" t="s">
        <v>6</v>
      </c>
      <c r="D67" s="145">
        <f>SUM(D68:D70)</f>
        <v>6.79155</v>
      </c>
      <c r="E67" s="146">
        <f t="shared" ref="E67:E89" si="38">SUM(F67:H67)</f>
        <v>2.375823365246406</v>
      </c>
      <c r="F67" s="147">
        <f>SUM(F68:F70)</f>
        <v>0.11702864496406053</v>
      </c>
      <c r="G67" s="148">
        <f>SUM(G68:G70)</f>
        <v>0.43322435385376468</v>
      </c>
      <c r="H67" s="484">
        <f>SUM(H68:H70)</f>
        <v>1.8255703664285809</v>
      </c>
      <c r="I67" s="146">
        <f t="shared" ref="I67:I93" si="39">SUM(J67:L67)</f>
        <v>4.21457964116978</v>
      </c>
      <c r="J67" s="147">
        <f t="shared" ref="J67:Q67" si="40">SUM(J68:J70)</f>
        <v>3.1178030221073016</v>
      </c>
      <c r="K67" s="148">
        <f t="shared" si="40"/>
        <v>1.0092830460721567</v>
      </c>
      <c r="L67" s="484">
        <f t="shared" si="40"/>
        <v>8.7493572990320984E-2</v>
      </c>
      <c r="M67" s="146">
        <f t="shared" si="40"/>
        <v>0.18768450891351776</v>
      </c>
      <c r="N67" s="150">
        <f t="shared" si="5"/>
        <v>9.6447580490868264E-3</v>
      </c>
      <c r="O67" s="148">
        <f>SUM(O68:O70)</f>
        <v>9.6447580490868264E-3</v>
      </c>
      <c r="P67" s="149">
        <f t="shared" si="40"/>
        <v>0</v>
      </c>
      <c r="Q67" s="146">
        <f t="shared" si="40"/>
        <v>3.8177266212101458E-3</v>
      </c>
      <c r="AC67" s="116"/>
      <c r="AD67" s="116"/>
      <c r="AE67" s="116"/>
      <c r="AF67" s="116"/>
      <c r="AG67" s="116"/>
      <c r="AH67" s="116"/>
      <c r="AI67" s="116"/>
    </row>
    <row r="68" spans="1:35">
      <c r="A68" s="543"/>
      <c r="B68" s="558" t="s">
        <v>401</v>
      </c>
      <c r="C68" s="559" t="s">
        <v>8</v>
      </c>
      <c r="D68" s="330">
        <v>6.79155</v>
      </c>
      <c r="E68" s="326">
        <f t="shared" si="38"/>
        <v>2.375823365246406</v>
      </c>
      <c r="F68" s="374">
        <f t="shared" ref="F68:H70" si="41">IFERROR($D68*F95/100, 0)</f>
        <v>0.11702864496406053</v>
      </c>
      <c r="G68" s="375">
        <f t="shared" si="41"/>
        <v>0.43322435385376468</v>
      </c>
      <c r="H68" s="618">
        <f t="shared" si="41"/>
        <v>1.8255703664285809</v>
      </c>
      <c r="I68" s="326">
        <f t="shared" si="39"/>
        <v>4.21457964116978</v>
      </c>
      <c r="J68" s="374">
        <f t="shared" ref="J68:M70" si="42">IFERROR($D68*J95/100, 0)</f>
        <v>3.1178030221073016</v>
      </c>
      <c r="K68" s="375">
        <f t="shared" si="42"/>
        <v>1.0092830460721567</v>
      </c>
      <c r="L68" s="618">
        <f t="shared" si="42"/>
        <v>8.7493572990320984E-2</v>
      </c>
      <c r="M68" s="326">
        <f t="shared" si="42"/>
        <v>0.18768450891351776</v>
      </c>
      <c r="N68" s="619">
        <f t="shared" si="5"/>
        <v>9.6447580490868264E-3</v>
      </c>
      <c r="O68" s="375">
        <f t="shared" ref="O68:Q70" si="43">IFERROR($D68*O95/100, 0)</f>
        <v>9.6447580490868264E-3</v>
      </c>
      <c r="P68" s="376">
        <f t="shared" si="43"/>
        <v>0</v>
      </c>
      <c r="Q68" s="326">
        <f t="shared" si="43"/>
        <v>3.8177266212101458E-3</v>
      </c>
      <c r="R68" s="116" t="s">
        <v>1382</v>
      </c>
      <c r="AC68" s="116"/>
      <c r="AD68" s="116"/>
      <c r="AE68" s="116"/>
      <c r="AF68" s="116"/>
      <c r="AG68" s="116"/>
      <c r="AH68" s="116"/>
      <c r="AI68" s="116"/>
    </row>
    <row r="69" spans="1:35">
      <c r="A69" s="543"/>
      <c r="B69" s="558" t="s">
        <v>402</v>
      </c>
      <c r="C69" s="559" t="s">
        <v>9</v>
      </c>
      <c r="D69" s="330">
        <v>0</v>
      </c>
      <c r="E69" s="326">
        <f t="shared" si="38"/>
        <v>0</v>
      </c>
      <c r="F69" s="374">
        <f t="shared" si="41"/>
        <v>0</v>
      </c>
      <c r="G69" s="375">
        <f t="shared" si="41"/>
        <v>0</v>
      </c>
      <c r="H69" s="618">
        <f t="shared" si="41"/>
        <v>0</v>
      </c>
      <c r="I69" s="326">
        <f t="shared" si="39"/>
        <v>0</v>
      </c>
      <c r="J69" s="374">
        <f t="shared" si="42"/>
        <v>0</v>
      </c>
      <c r="K69" s="375">
        <f t="shared" si="42"/>
        <v>0</v>
      </c>
      <c r="L69" s="618">
        <f t="shared" si="42"/>
        <v>0</v>
      </c>
      <c r="M69" s="326">
        <f t="shared" si="42"/>
        <v>0</v>
      </c>
      <c r="N69" s="619">
        <f t="shared" si="5"/>
        <v>0</v>
      </c>
      <c r="O69" s="375">
        <f t="shared" si="43"/>
        <v>0</v>
      </c>
      <c r="P69" s="376">
        <f t="shared" si="43"/>
        <v>0</v>
      </c>
      <c r="Q69" s="326">
        <f t="shared" si="43"/>
        <v>0</v>
      </c>
      <c r="R69" s="116" t="s">
        <v>1384</v>
      </c>
      <c r="AC69" s="116"/>
      <c r="AD69" s="116"/>
      <c r="AE69" s="116"/>
      <c r="AF69" s="116"/>
      <c r="AG69" s="116"/>
      <c r="AH69" s="116"/>
      <c r="AI69" s="116"/>
    </row>
    <row r="70" spans="1:35">
      <c r="A70" s="543"/>
      <c r="B70" s="558" t="s">
        <v>618</v>
      </c>
      <c r="C70" s="559" t="s">
        <v>11</v>
      </c>
      <c r="D70" s="330">
        <v>0</v>
      </c>
      <c r="E70" s="326">
        <f t="shared" si="38"/>
        <v>0</v>
      </c>
      <c r="F70" s="374">
        <f t="shared" si="41"/>
        <v>0</v>
      </c>
      <c r="G70" s="375">
        <f t="shared" si="41"/>
        <v>0</v>
      </c>
      <c r="H70" s="618">
        <f t="shared" si="41"/>
        <v>0</v>
      </c>
      <c r="I70" s="326">
        <f t="shared" si="39"/>
        <v>0</v>
      </c>
      <c r="J70" s="374">
        <f t="shared" si="42"/>
        <v>0</v>
      </c>
      <c r="K70" s="375">
        <f t="shared" si="42"/>
        <v>0</v>
      </c>
      <c r="L70" s="618">
        <f t="shared" si="42"/>
        <v>0</v>
      </c>
      <c r="M70" s="326">
        <f t="shared" si="42"/>
        <v>0</v>
      </c>
      <c r="N70" s="619">
        <f t="shared" si="5"/>
        <v>0</v>
      </c>
      <c r="O70" s="375">
        <f t="shared" si="43"/>
        <v>0</v>
      </c>
      <c r="P70" s="376">
        <f t="shared" si="43"/>
        <v>0</v>
      </c>
      <c r="Q70" s="326">
        <f t="shared" si="43"/>
        <v>0</v>
      </c>
      <c r="R70" s="116" t="s">
        <v>1386</v>
      </c>
      <c r="AC70" s="116"/>
      <c r="AD70" s="116"/>
      <c r="AE70" s="116"/>
      <c r="AF70" s="116"/>
      <c r="AG70" s="116"/>
      <c r="AH70" s="116"/>
      <c r="AI70" s="116"/>
    </row>
    <row r="71" spans="1:35">
      <c r="A71" s="543"/>
      <c r="B71" s="556" t="s">
        <v>127</v>
      </c>
      <c r="C71" s="560" t="s">
        <v>13</v>
      </c>
      <c r="D71" s="145">
        <f>SUM(D72:D77)</f>
        <v>103.64016999999998</v>
      </c>
      <c r="E71" s="146">
        <f t="shared" si="38"/>
        <v>36.255455303150171</v>
      </c>
      <c r="F71" s="147">
        <f>SUM(F72:F77)</f>
        <v>1.7858763697454738</v>
      </c>
      <c r="G71" s="148">
        <f>SUM(G72:G77)</f>
        <v>6.6110748918206177</v>
      </c>
      <c r="H71" s="484">
        <f>SUM(H72:H77)</f>
        <v>27.858504041584084</v>
      </c>
      <c r="I71" s="146">
        <f t="shared" si="39"/>
        <v>64.315178492299239</v>
      </c>
      <c r="J71" s="147">
        <f t="shared" ref="J71:Q71" si="44">SUM(J72:J77)</f>
        <v>47.578186899561139</v>
      </c>
      <c r="K71" s="148">
        <f t="shared" si="44"/>
        <v>15.401825278918086</v>
      </c>
      <c r="L71" s="484">
        <f t="shared" si="44"/>
        <v>1.3351663138200076</v>
      </c>
      <c r="M71" s="146">
        <f t="shared" si="44"/>
        <v>2.8640964743193371</v>
      </c>
      <c r="N71" s="150">
        <f t="shared" si="5"/>
        <v>0.14718059409357612</v>
      </c>
      <c r="O71" s="148">
        <f>SUM(O72:O77)</f>
        <v>0.14718059409357612</v>
      </c>
      <c r="P71" s="149">
        <f t="shared" si="44"/>
        <v>0</v>
      </c>
      <c r="Q71" s="146">
        <f t="shared" si="44"/>
        <v>5.8259136137662981E-2</v>
      </c>
      <c r="AC71" s="116"/>
      <c r="AD71" s="116"/>
      <c r="AE71" s="116"/>
      <c r="AF71" s="116"/>
      <c r="AG71" s="116"/>
      <c r="AH71" s="116"/>
      <c r="AI71" s="116"/>
    </row>
    <row r="72" spans="1:35">
      <c r="A72" s="543"/>
      <c r="B72" s="558" t="s">
        <v>129</v>
      </c>
      <c r="C72" s="559" t="s">
        <v>15</v>
      </c>
      <c r="D72" s="330">
        <v>92.620449999999977</v>
      </c>
      <c r="E72" s="326">
        <f t="shared" si="38"/>
        <v>32.400531426498581</v>
      </c>
      <c r="F72" s="374">
        <f t="shared" ref="F72:H76" si="45">IFERROR($D72*F98/100, 0)</f>
        <v>1.5959899815891094</v>
      </c>
      <c r="G72" s="375">
        <f t="shared" si="45"/>
        <v>5.9081409405651009</v>
      </c>
      <c r="H72" s="618">
        <f t="shared" si="45"/>
        <v>24.896400504344371</v>
      </c>
      <c r="I72" s="326">
        <f t="shared" si="39"/>
        <v>57.476756105157641</v>
      </c>
      <c r="J72" s="374">
        <f t="shared" ref="J72:Q77" si="46">IFERROR($D72*J98/100, 0)</f>
        <v>42.519354038317935</v>
      </c>
      <c r="K72" s="375">
        <f t="shared" si="46"/>
        <v>13.764199616372382</v>
      </c>
      <c r="L72" s="618">
        <f t="shared" si="46"/>
        <v>1.1932024504673266</v>
      </c>
      <c r="M72" s="326">
        <f t="shared" si="46"/>
        <v>2.5595664721012175</v>
      </c>
      <c r="N72" s="619">
        <f t="shared" si="5"/>
        <v>0.13153136333348703</v>
      </c>
      <c r="O72" s="375">
        <f t="shared" ref="O72:Q76" si="47">IFERROR($D72*O98/100, 0)</f>
        <v>0.13153136333348703</v>
      </c>
      <c r="P72" s="376">
        <f t="shared" si="47"/>
        <v>0</v>
      </c>
      <c r="Q72" s="326">
        <f t="shared" si="47"/>
        <v>5.2064632909050682E-2</v>
      </c>
      <c r="R72" s="116" t="s">
        <v>1388</v>
      </c>
      <c r="AC72" s="116"/>
      <c r="AD72" s="116"/>
      <c r="AE72" s="116"/>
      <c r="AF72" s="116"/>
      <c r="AG72" s="116"/>
      <c r="AH72" s="116"/>
      <c r="AI72" s="116"/>
    </row>
    <row r="73" spans="1:35">
      <c r="A73" s="543"/>
      <c r="B73" s="558" t="s">
        <v>131</v>
      </c>
      <c r="C73" s="559" t="s">
        <v>593</v>
      </c>
      <c r="D73" s="330">
        <v>5.3271899999999999</v>
      </c>
      <c r="E73" s="326">
        <f t="shared" si="38"/>
        <v>1.8635602289767434</v>
      </c>
      <c r="F73" s="374">
        <f t="shared" si="45"/>
        <v>9.1795514597712374E-2</v>
      </c>
      <c r="G73" s="375">
        <f t="shared" si="45"/>
        <v>0.33981468819433508</v>
      </c>
      <c r="H73" s="618">
        <f t="shared" si="45"/>
        <v>1.431950026184696</v>
      </c>
      <c r="I73" s="326">
        <f t="shared" si="39"/>
        <v>3.3058530848838976</v>
      </c>
      <c r="J73" s="374">
        <f t="shared" si="46"/>
        <v>2.4455579479411615</v>
      </c>
      <c r="K73" s="375">
        <f t="shared" si="46"/>
        <v>0.79166649000671896</v>
      </c>
      <c r="L73" s="618">
        <f t="shared" si="46"/>
        <v>6.8628646936017251E-2</v>
      </c>
      <c r="M73" s="326">
        <f t="shared" si="46"/>
        <v>0.14721691499569359</v>
      </c>
      <c r="N73" s="619">
        <f t="shared" si="5"/>
        <v>7.5652036179539063E-3</v>
      </c>
      <c r="O73" s="375">
        <f t="shared" si="47"/>
        <v>7.5652036179539063E-3</v>
      </c>
      <c r="P73" s="376">
        <f t="shared" si="47"/>
        <v>0</v>
      </c>
      <c r="Q73" s="326">
        <f t="shared" si="47"/>
        <v>2.9945675257112849E-3</v>
      </c>
      <c r="R73" s="595" t="s">
        <v>1390</v>
      </c>
      <c r="S73" s="595" t="s">
        <v>1436</v>
      </c>
      <c r="T73" s="595" t="s">
        <v>1437</v>
      </c>
      <c r="U73" s="595" t="s">
        <v>1438</v>
      </c>
      <c r="AC73" s="116"/>
      <c r="AD73" s="116"/>
      <c r="AE73" s="116"/>
      <c r="AF73" s="116"/>
      <c r="AG73" s="116"/>
      <c r="AH73" s="116"/>
      <c r="AI73" s="116"/>
    </row>
    <row r="74" spans="1:35">
      <c r="A74" s="543"/>
      <c r="B74" s="558" t="s">
        <v>133</v>
      </c>
      <c r="C74" s="559" t="s">
        <v>21</v>
      </c>
      <c r="D74" s="330">
        <v>0</v>
      </c>
      <c r="E74" s="326">
        <f t="shared" si="38"/>
        <v>0</v>
      </c>
      <c r="F74" s="374">
        <f t="shared" si="45"/>
        <v>0</v>
      </c>
      <c r="G74" s="375">
        <f t="shared" si="45"/>
        <v>0</v>
      </c>
      <c r="H74" s="618">
        <f t="shared" si="45"/>
        <v>0</v>
      </c>
      <c r="I74" s="326">
        <f t="shared" si="39"/>
        <v>0</v>
      </c>
      <c r="J74" s="374">
        <f t="shared" si="46"/>
        <v>0</v>
      </c>
      <c r="K74" s="375">
        <f t="shared" si="46"/>
        <v>0</v>
      </c>
      <c r="L74" s="618">
        <f t="shared" si="46"/>
        <v>0</v>
      </c>
      <c r="M74" s="326">
        <f t="shared" si="46"/>
        <v>0</v>
      </c>
      <c r="N74" s="619">
        <f t="shared" si="5"/>
        <v>0</v>
      </c>
      <c r="O74" s="375">
        <f t="shared" si="47"/>
        <v>0</v>
      </c>
      <c r="P74" s="376">
        <f t="shared" si="47"/>
        <v>0</v>
      </c>
      <c r="Q74" s="326">
        <f t="shared" si="47"/>
        <v>0</v>
      </c>
      <c r="R74" s="595" t="s">
        <v>1392</v>
      </c>
      <c r="AC74" s="116"/>
      <c r="AD74" s="116"/>
      <c r="AE74" s="116"/>
      <c r="AF74" s="116"/>
      <c r="AG74" s="116"/>
      <c r="AH74" s="116"/>
      <c r="AI74" s="116"/>
    </row>
    <row r="75" spans="1:35">
      <c r="A75" s="543"/>
      <c r="B75" s="558" t="s">
        <v>619</v>
      </c>
      <c r="C75" s="559" t="s">
        <v>23</v>
      </c>
      <c r="D75" s="330">
        <v>0</v>
      </c>
      <c r="E75" s="326">
        <f t="shared" si="38"/>
        <v>0</v>
      </c>
      <c r="F75" s="374">
        <f t="shared" si="45"/>
        <v>0</v>
      </c>
      <c r="G75" s="375">
        <f t="shared" si="45"/>
        <v>0</v>
      </c>
      <c r="H75" s="618">
        <f t="shared" si="45"/>
        <v>0</v>
      </c>
      <c r="I75" s="326">
        <f>SUM(J75:L75)</f>
        <v>0</v>
      </c>
      <c r="J75" s="374">
        <f t="shared" si="46"/>
        <v>0</v>
      </c>
      <c r="K75" s="375">
        <f t="shared" si="46"/>
        <v>0</v>
      </c>
      <c r="L75" s="618">
        <f t="shared" si="46"/>
        <v>0</v>
      </c>
      <c r="M75" s="326">
        <f t="shared" si="46"/>
        <v>0</v>
      </c>
      <c r="N75" s="619">
        <f>+O75+P75</f>
        <v>0</v>
      </c>
      <c r="O75" s="375">
        <f t="shared" si="47"/>
        <v>0</v>
      </c>
      <c r="P75" s="376">
        <f t="shared" si="47"/>
        <v>0</v>
      </c>
      <c r="Q75" s="326">
        <f t="shared" si="47"/>
        <v>0</v>
      </c>
      <c r="R75" s="595" t="s">
        <v>1394</v>
      </c>
      <c r="AC75" s="116"/>
      <c r="AD75" s="116"/>
      <c r="AE75" s="116"/>
      <c r="AF75" s="116"/>
      <c r="AG75" s="116"/>
      <c r="AH75" s="116"/>
      <c r="AI75" s="116"/>
    </row>
    <row r="76" spans="1:35">
      <c r="A76" s="543"/>
      <c r="B76" s="558" t="s">
        <v>620</v>
      </c>
      <c r="C76" s="559" t="s">
        <v>25</v>
      </c>
      <c r="D76" s="330">
        <v>0</v>
      </c>
      <c r="E76" s="326">
        <f t="shared" si="38"/>
        <v>0</v>
      </c>
      <c r="F76" s="374">
        <f t="shared" si="45"/>
        <v>0</v>
      </c>
      <c r="G76" s="375">
        <f t="shared" si="45"/>
        <v>0</v>
      </c>
      <c r="H76" s="618">
        <f t="shared" si="45"/>
        <v>0</v>
      </c>
      <c r="I76" s="326">
        <f>SUM(J76:L76)</f>
        <v>0</v>
      </c>
      <c r="J76" s="374">
        <f t="shared" si="46"/>
        <v>0</v>
      </c>
      <c r="K76" s="375">
        <f t="shared" si="46"/>
        <v>0</v>
      </c>
      <c r="L76" s="618">
        <f t="shared" si="46"/>
        <v>0</v>
      </c>
      <c r="M76" s="326">
        <f t="shared" si="46"/>
        <v>0</v>
      </c>
      <c r="N76" s="619">
        <f>+O76+P76</f>
        <v>0</v>
      </c>
      <c r="O76" s="375">
        <f t="shared" si="47"/>
        <v>0</v>
      </c>
      <c r="P76" s="376">
        <f t="shared" si="47"/>
        <v>0</v>
      </c>
      <c r="Q76" s="326">
        <f t="shared" si="47"/>
        <v>0</v>
      </c>
      <c r="R76" s="595" t="s">
        <v>1396</v>
      </c>
      <c r="AC76" s="116"/>
      <c r="AD76" s="116"/>
      <c r="AE76" s="116"/>
      <c r="AF76" s="116"/>
      <c r="AG76" s="116"/>
      <c r="AH76" s="116"/>
      <c r="AI76" s="116"/>
    </row>
    <row r="77" spans="1:35" ht="38.25">
      <c r="A77" s="543"/>
      <c r="B77" s="558" t="s">
        <v>621</v>
      </c>
      <c r="C77" s="559" t="s">
        <v>597</v>
      </c>
      <c r="D77" s="330">
        <v>5.6925300000000005</v>
      </c>
      <c r="E77" s="326">
        <f t="shared" si="38"/>
        <v>1.9913636476748495</v>
      </c>
      <c r="F77" s="374">
        <f>IFERROR($D77*F103/100, 0)</f>
        <v>9.8090873558652078E-2</v>
      </c>
      <c r="G77" s="375">
        <f>IFERROR($D77*G103/100, 0)</f>
        <v>0.36311926306118208</v>
      </c>
      <c r="H77" s="618">
        <f>IFERROR($D77*H103/100, 0)</f>
        <v>1.5301535110550153</v>
      </c>
      <c r="I77" s="326">
        <f t="shared" si="39"/>
        <v>3.5325693022576892</v>
      </c>
      <c r="J77" s="374">
        <f t="shared" si="46"/>
        <v>2.6132749133020416</v>
      </c>
      <c r="K77" s="375">
        <f t="shared" si="46"/>
        <v>0.84595917253898367</v>
      </c>
      <c r="L77" s="618">
        <f t="shared" si="46"/>
        <v>7.3335216416663643E-2</v>
      </c>
      <c r="M77" s="326">
        <f t="shared" si="46"/>
        <v>0.15731308722242601</v>
      </c>
      <c r="N77" s="619">
        <f t="shared" si="5"/>
        <v>8.0840271421351879E-3</v>
      </c>
      <c r="O77" s="375">
        <f>IFERROR($D77*O103/100, 0)</f>
        <v>8.0840271421351879E-3</v>
      </c>
      <c r="P77" s="376">
        <f t="shared" si="46"/>
        <v>0</v>
      </c>
      <c r="Q77" s="326">
        <f t="shared" si="46"/>
        <v>3.1999357029010157E-3</v>
      </c>
      <c r="R77" s="595" t="s">
        <v>1398</v>
      </c>
      <c r="AC77" s="116"/>
      <c r="AD77" s="116"/>
      <c r="AE77" s="116"/>
      <c r="AF77" s="116"/>
      <c r="AG77" s="116"/>
      <c r="AH77" s="116"/>
      <c r="AI77" s="116"/>
    </row>
    <row r="78" spans="1:35">
      <c r="A78" s="543"/>
      <c r="B78" s="556" t="s">
        <v>135</v>
      </c>
      <c r="C78" s="562" t="s">
        <v>29</v>
      </c>
      <c r="D78" s="145">
        <f>D79+D80</f>
        <v>64.754249999999999</v>
      </c>
      <c r="E78" s="146">
        <f t="shared" si="38"/>
        <v>22.652363620823976</v>
      </c>
      <c r="F78" s="147">
        <f>F79+F80</f>
        <v>1.1158133464620028</v>
      </c>
      <c r="G78" s="148">
        <f>G79+G80</f>
        <v>4.1305914136736304</v>
      </c>
      <c r="H78" s="484">
        <f>H79+H80</f>
        <v>17.405958860688344</v>
      </c>
      <c r="I78" s="146">
        <f t="shared" si="39"/>
        <v>40.18404395597738</v>
      </c>
      <c r="J78" s="147">
        <f t="shared" ref="J78:Q78" si="48">J79+J80</f>
        <v>29.726792314610321</v>
      </c>
      <c r="K78" s="148">
        <f t="shared" si="48"/>
        <v>9.6230413802619346</v>
      </c>
      <c r="L78" s="484">
        <f t="shared" si="48"/>
        <v>0.8342102611051222</v>
      </c>
      <c r="M78" s="146">
        <f t="shared" si="48"/>
        <v>1.7894839339050963</v>
      </c>
      <c r="N78" s="150">
        <f t="shared" si="5"/>
        <v>9.1958253108654228E-2</v>
      </c>
      <c r="O78" s="148">
        <f>O79+O80</f>
        <v>9.1958253108654228E-2</v>
      </c>
      <c r="P78" s="149">
        <f t="shared" si="48"/>
        <v>0</v>
      </c>
      <c r="Q78" s="146">
        <f t="shared" si="48"/>
        <v>3.6400236184891084E-2</v>
      </c>
      <c r="AC78" s="116"/>
      <c r="AD78" s="116"/>
      <c r="AE78" s="116"/>
      <c r="AF78" s="116"/>
      <c r="AG78" s="116"/>
      <c r="AH78" s="116"/>
      <c r="AI78" s="116"/>
    </row>
    <row r="79" spans="1:35" ht="51.75">
      <c r="A79" s="543"/>
      <c r="B79" s="558" t="s">
        <v>403</v>
      </c>
      <c r="C79" s="563" t="s">
        <v>31</v>
      </c>
      <c r="D79" s="330">
        <v>64.754249999999999</v>
      </c>
      <c r="E79" s="326">
        <f t="shared" si="38"/>
        <v>22.652363620823976</v>
      </c>
      <c r="F79" s="374">
        <f t="shared" ref="F79:H80" si="49">IFERROR($D79*F104/100, 0)</f>
        <v>1.1158133464620028</v>
      </c>
      <c r="G79" s="375">
        <f t="shared" si="49"/>
        <v>4.1305914136736304</v>
      </c>
      <c r="H79" s="618">
        <f t="shared" si="49"/>
        <v>17.405958860688344</v>
      </c>
      <c r="I79" s="326">
        <f t="shared" si="39"/>
        <v>40.18404395597738</v>
      </c>
      <c r="J79" s="374">
        <f t="shared" ref="J79:M80" si="50">IFERROR($D79*J104/100, 0)</f>
        <v>29.726792314610321</v>
      </c>
      <c r="K79" s="375">
        <f t="shared" si="50"/>
        <v>9.6230413802619346</v>
      </c>
      <c r="L79" s="618">
        <f t="shared" si="50"/>
        <v>0.8342102611051222</v>
      </c>
      <c r="M79" s="326">
        <f t="shared" si="50"/>
        <v>1.7894839339050963</v>
      </c>
      <c r="N79" s="619">
        <f t="shared" si="5"/>
        <v>9.1958253108654228E-2</v>
      </c>
      <c r="O79" s="375">
        <f t="shared" ref="O79:Q80" si="51">IFERROR($D79*O104/100, 0)</f>
        <v>9.1958253108654228E-2</v>
      </c>
      <c r="P79" s="376">
        <f t="shared" si="51"/>
        <v>0</v>
      </c>
      <c r="Q79" s="326">
        <f t="shared" si="51"/>
        <v>3.6400236184891084E-2</v>
      </c>
      <c r="R79" s="595" t="s">
        <v>1400</v>
      </c>
      <c r="AC79" s="116"/>
      <c r="AD79" s="116"/>
      <c r="AE79" s="116"/>
      <c r="AF79" s="116"/>
      <c r="AG79" s="116"/>
      <c r="AH79" s="116"/>
      <c r="AI79" s="116"/>
    </row>
    <row r="80" spans="1:35">
      <c r="A80" s="543"/>
      <c r="B80" s="558" t="s">
        <v>622</v>
      </c>
      <c r="C80" s="563" t="s">
        <v>33</v>
      </c>
      <c r="D80" s="330">
        <v>0</v>
      </c>
      <c r="E80" s="326">
        <f t="shared" si="38"/>
        <v>0</v>
      </c>
      <c r="F80" s="374">
        <f t="shared" si="49"/>
        <v>0</v>
      </c>
      <c r="G80" s="375">
        <f t="shared" si="49"/>
        <v>0</v>
      </c>
      <c r="H80" s="618">
        <f t="shared" si="49"/>
        <v>0</v>
      </c>
      <c r="I80" s="326">
        <f t="shared" si="39"/>
        <v>0</v>
      </c>
      <c r="J80" s="374">
        <f t="shared" si="50"/>
        <v>0</v>
      </c>
      <c r="K80" s="375">
        <f t="shared" si="50"/>
        <v>0</v>
      </c>
      <c r="L80" s="618">
        <f t="shared" si="50"/>
        <v>0</v>
      </c>
      <c r="M80" s="326">
        <f t="shared" si="50"/>
        <v>0</v>
      </c>
      <c r="N80" s="619">
        <f t="shared" si="5"/>
        <v>0</v>
      </c>
      <c r="O80" s="375">
        <f t="shared" si="51"/>
        <v>0</v>
      </c>
      <c r="P80" s="376">
        <f t="shared" si="51"/>
        <v>0</v>
      </c>
      <c r="Q80" s="326">
        <f t="shared" si="51"/>
        <v>0</v>
      </c>
      <c r="R80" s="595" t="s">
        <v>1402</v>
      </c>
      <c r="AC80" s="116"/>
      <c r="AD80" s="116"/>
      <c r="AE80" s="116"/>
      <c r="AF80" s="116"/>
      <c r="AG80" s="116"/>
      <c r="AH80" s="116"/>
      <c r="AI80" s="116"/>
    </row>
    <row r="81" spans="1:35">
      <c r="A81" s="543"/>
      <c r="B81" s="556" t="s">
        <v>404</v>
      </c>
      <c r="C81" s="562" t="s">
        <v>35</v>
      </c>
      <c r="D81" s="145">
        <f>D82+D86</f>
        <v>30.225450000000016</v>
      </c>
      <c r="E81" s="146">
        <f t="shared" si="38"/>
        <v>10.573481802399604</v>
      </c>
      <c r="F81" s="147">
        <f>F82+F86</f>
        <v>0.52083006926680431</v>
      </c>
      <c r="G81" s="148">
        <f>G82+G86</f>
        <v>1.9280430897496563</v>
      </c>
      <c r="H81" s="484">
        <f>H82+H86</f>
        <v>8.1246086433831426</v>
      </c>
      <c r="I81" s="146">
        <f t="shared" si="39"/>
        <v>18.756773669515088</v>
      </c>
      <c r="J81" s="147">
        <f t="shared" ref="J81:Q81" si="52">J82+J86</f>
        <v>13.875624762322769</v>
      </c>
      <c r="K81" s="148">
        <f t="shared" si="52"/>
        <v>4.4917631829113658</v>
      </c>
      <c r="L81" s="484">
        <f t="shared" si="52"/>
        <v>0.38938572428095186</v>
      </c>
      <c r="M81" s="146">
        <f t="shared" si="52"/>
        <v>0.83528042051373974</v>
      </c>
      <c r="N81" s="150">
        <f t="shared" si="5"/>
        <v>4.2923508208696337E-2</v>
      </c>
      <c r="O81" s="148">
        <f>O82+O86</f>
        <v>4.2923508208696337E-2</v>
      </c>
      <c r="P81" s="149">
        <f t="shared" si="52"/>
        <v>0</v>
      </c>
      <c r="Q81" s="146">
        <f t="shared" si="52"/>
        <v>1.6990599362893044E-2</v>
      </c>
      <c r="AC81" s="116"/>
      <c r="AD81" s="116"/>
      <c r="AE81" s="116"/>
      <c r="AF81" s="116"/>
      <c r="AG81" s="116"/>
      <c r="AH81" s="116"/>
      <c r="AI81" s="116"/>
    </row>
    <row r="82" spans="1:35">
      <c r="A82" s="543"/>
      <c r="B82" s="558" t="s">
        <v>405</v>
      </c>
      <c r="C82" s="563" t="s">
        <v>37</v>
      </c>
      <c r="D82" s="330">
        <v>0</v>
      </c>
      <c r="E82" s="326">
        <f t="shared" si="38"/>
        <v>0</v>
      </c>
      <c r="F82" s="374">
        <f t="shared" ref="F82:H85" si="53">IFERROR($D82*F106/100, 0)</f>
        <v>0</v>
      </c>
      <c r="G82" s="375">
        <f t="shared" si="53"/>
        <v>0</v>
      </c>
      <c r="H82" s="618">
        <f t="shared" si="53"/>
        <v>0</v>
      </c>
      <c r="I82" s="326">
        <f t="shared" si="39"/>
        <v>0</v>
      </c>
      <c r="J82" s="374">
        <f t="shared" ref="J82:Q86" si="54">IFERROR($D82*J106/100, 0)</f>
        <v>0</v>
      </c>
      <c r="K82" s="375">
        <f t="shared" si="54"/>
        <v>0</v>
      </c>
      <c r="L82" s="618">
        <f t="shared" si="54"/>
        <v>0</v>
      </c>
      <c r="M82" s="326">
        <f t="shared" si="54"/>
        <v>0</v>
      </c>
      <c r="N82" s="619">
        <f t="shared" si="5"/>
        <v>0</v>
      </c>
      <c r="O82" s="375">
        <f t="shared" ref="O82:Q85" si="55">IFERROR($D82*O106/100, 0)</f>
        <v>0</v>
      </c>
      <c r="P82" s="376">
        <f t="shared" si="55"/>
        <v>0</v>
      </c>
      <c r="Q82" s="326">
        <f t="shared" si="55"/>
        <v>0</v>
      </c>
      <c r="R82" s="595" t="s">
        <v>1404</v>
      </c>
      <c r="AC82" s="116"/>
      <c r="AD82" s="116"/>
      <c r="AE82" s="116"/>
      <c r="AF82" s="116"/>
      <c r="AG82" s="116"/>
      <c r="AH82" s="116"/>
      <c r="AI82" s="116"/>
    </row>
    <row r="83" spans="1:35">
      <c r="A83" s="543"/>
      <c r="B83" s="558" t="s">
        <v>406</v>
      </c>
      <c r="C83" s="567" t="s">
        <v>40</v>
      </c>
      <c r="D83" s="330">
        <v>0</v>
      </c>
      <c r="E83" s="326">
        <f t="shared" si="38"/>
        <v>0</v>
      </c>
      <c r="F83" s="374">
        <f t="shared" si="53"/>
        <v>0</v>
      </c>
      <c r="G83" s="375">
        <f t="shared" si="53"/>
        <v>0</v>
      </c>
      <c r="H83" s="618">
        <f t="shared" si="53"/>
        <v>0</v>
      </c>
      <c r="I83" s="326">
        <f>SUM(J83:L83)</f>
        <v>0</v>
      </c>
      <c r="J83" s="374">
        <f t="shared" si="54"/>
        <v>0</v>
      </c>
      <c r="K83" s="375">
        <f t="shared" si="54"/>
        <v>0</v>
      </c>
      <c r="L83" s="618">
        <f t="shared" si="54"/>
        <v>0</v>
      </c>
      <c r="M83" s="326">
        <f t="shared" si="54"/>
        <v>0</v>
      </c>
      <c r="N83" s="619">
        <f>+O83+P83</f>
        <v>0</v>
      </c>
      <c r="O83" s="375">
        <f t="shared" si="55"/>
        <v>0</v>
      </c>
      <c r="P83" s="376">
        <f t="shared" si="55"/>
        <v>0</v>
      </c>
      <c r="Q83" s="326">
        <f t="shared" si="55"/>
        <v>0</v>
      </c>
      <c r="R83" s="595" t="s">
        <v>1406</v>
      </c>
      <c r="AC83" s="116"/>
      <c r="AD83" s="116"/>
      <c r="AE83" s="116"/>
      <c r="AF83" s="116"/>
      <c r="AG83" s="116"/>
      <c r="AH83" s="116"/>
      <c r="AI83" s="116"/>
    </row>
    <row r="84" spans="1:35">
      <c r="A84" s="543"/>
      <c r="B84" s="558" t="s">
        <v>407</v>
      </c>
      <c r="C84" s="567" t="s">
        <v>43</v>
      </c>
      <c r="D84" s="330">
        <v>0</v>
      </c>
      <c r="E84" s="326">
        <f t="shared" si="38"/>
        <v>0</v>
      </c>
      <c r="F84" s="374">
        <f t="shared" si="53"/>
        <v>0</v>
      </c>
      <c r="G84" s="375">
        <f t="shared" si="53"/>
        <v>0</v>
      </c>
      <c r="H84" s="618">
        <f t="shared" si="53"/>
        <v>0</v>
      </c>
      <c r="I84" s="326">
        <f>SUM(J84:L84)</f>
        <v>0</v>
      </c>
      <c r="J84" s="374">
        <f t="shared" si="54"/>
        <v>0</v>
      </c>
      <c r="K84" s="375">
        <f t="shared" si="54"/>
        <v>0</v>
      </c>
      <c r="L84" s="618">
        <f t="shared" si="54"/>
        <v>0</v>
      </c>
      <c r="M84" s="326">
        <f t="shared" si="54"/>
        <v>0</v>
      </c>
      <c r="N84" s="619">
        <f>+O84+P84</f>
        <v>0</v>
      </c>
      <c r="O84" s="375">
        <f t="shared" si="55"/>
        <v>0</v>
      </c>
      <c r="P84" s="376">
        <f t="shared" si="55"/>
        <v>0</v>
      </c>
      <c r="Q84" s="326">
        <f t="shared" si="55"/>
        <v>0</v>
      </c>
      <c r="R84" s="595" t="s">
        <v>1408</v>
      </c>
      <c r="AC84" s="116"/>
      <c r="AD84" s="116"/>
      <c r="AE84" s="116"/>
      <c r="AF84" s="116"/>
      <c r="AG84" s="116"/>
      <c r="AH84" s="116"/>
      <c r="AI84" s="116"/>
    </row>
    <row r="85" spans="1:35" ht="26.25">
      <c r="A85" s="543"/>
      <c r="B85" s="558" t="s">
        <v>408</v>
      </c>
      <c r="C85" s="567" t="s">
        <v>45</v>
      </c>
      <c r="D85" s="330">
        <v>0</v>
      </c>
      <c r="E85" s="326">
        <f t="shared" si="38"/>
        <v>0</v>
      </c>
      <c r="F85" s="374">
        <f t="shared" si="53"/>
        <v>0</v>
      </c>
      <c r="G85" s="375">
        <f t="shared" si="53"/>
        <v>0</v>
      </c>
      <c r="H85" s="618">
        <f t="shared" si="53"/>
        <v>0</v>
      </c>
      <c r="I85" s="326">
        <f>SUM(J85:L85)</f>
        <v>0</v>
      </c>
      <c r="J85" s="374">
        <f t="shared" si="54"/>
        <v>0</v>
      </c>
      <c r="K85" s="375">
        <f t="shared" si="54"/>
        <v>0</v>
      </c>
      <c r="L85" s="618">
        <f t="shared" si="54"/>
        <v>0</v>
      </c>
      <c r="M85" s="326">
        <f t="shared" si="54"/>
        <v>0</v>
      </c>
      <c r="N85" s="619">
        <f>+O85+P85</f>
        <v>0</v>
      </c>
      <c r="O85" s="375">
        <f t="shared" si="55"/>
        <v>0</v>
      </c>
      <c r="P85" s="376">
        <f t="shared" si="55"/>
        <v>0</v>
      </c>
      <c r="Q85" s="326">
        <f t="shared" si="55"/>
        <v>0</v>
      </c>
      <c r="R85" s="595" t="s">
        <v>1410</v>
      </c>
      <c r="AC85" s="116"/>
      <c r="AD85" s="116"/>
      <c r="AE85" s="116"/>
      <c r="AF85" s="116"/>
      <c r="AG85" s="116"/>
      <c r="AH85" s="116"/>
      <c r="AI85" s="116"/>
    </row>
    <row r="86" spans="1:35" ht="26.25">
      <c r="A86" s="543"/>
      <c r="B86" s="558" t="s">
        <v>409</v>
      </c>
      <c r="C86" s="567" t="s">
        <v>603</v>
      </c>
      <c r="D86" s="330">
        <v>30.225450000000016</v>
      </c>
      <c r="E86" s="326">
        <f t="shared" si="38"/>
        <v>10.573481802399604</v>
      </c>
      <c r="F86" s="374">
        <f>IFERROR($D86*F110/100, 0)</f>
        <v>0.52083006926680431</v>
      </c>
      <c r="G86" s="375">
        <f>IFERROR($D86*G110/100, 0)</f>
        <v>1.9280430897496563</v>
      </c>
      <c r="H86" s="618">
        <f>IFERROR($D86*H110/100, 0)</f>
        <v>8.1246086433831426</v>
      </c>
      <c r="I86" s="326">
        <f t="shared" si="39"/>
        <v>18.756773669515088</v>
      </c>
      <c r="J86" s="374">
        <f t="shared" si="54"/>
        <v>13.875624762322769</v>
      </c>
      <c r="K86" s="375">
        <f t="shared" si="54"/>
        <v>4.4917631829113658</v>
      </c>
      <c r="L86" s="618">
        <f t="shared" si="54"/>
        <v>0.38938572428095186</v>
      </c>
      <c r="M86" s="326">
        <f t="shared" si="54"/>
        <v>0.83528042051373974</v>
      </c>
      <c r="N86" s="619">
        <f t="shared" si="5"/>
        <v>4.2923508208696337E-2</v>
      </c>
      <c r="O86" s="375">
        <f>IFERROR($D86*O110/100, 0)</f>
        <v>4.2923508208696337E-2</v>
      </c>
      <c r="P86" s="376">
        <f t="shared" si="54"/>
        <v>0</v>
      </c>
      <c r="Q86" s="326">
        <f t="shared" si="54"/>
        <v>1.6990599362893044E-2</v>
      </c>
      <c r="R86" s="595" t="s">
        <v>1412</v>
      </c>
      <c r="AC86" s="116"/>
      <c r="AD86" s="116"/>
      <c r="AE86" s="116"/>
      <c r="AF86" s="116"/>
      <c r="AG86" s="116"/>
      <c r="AH86" s="116"/>
      <c r="AI86" s="116"/>
    </row>
    <row r="87" spans="1:35">
      <c r="A87" s="543"/>
      <c r="B87" s="556" t="s">
        <v>410</v>
      </c>
      <c r="C87" s="569" t="s">
        <v>51</v>
      </c>
      <c r="D87" s="352">
        <f>D88+D89</f>
        <v>137.48702</v>
      </c>
      <c r="E87" s="570">
        <f t="shared" si="38"/>
        <v>48.095777036773626</v>
      </c>
      <c r="F87" s="571">
        <f>F88+F89</f>
        <v>2.3691086203807212</v>
      </c>
      <c r="G87" s="572">
        <f>G88+G89</f>
        <v>8.7701224908569664</v>
      </c>
      <c r="H87" s="573">
        <f>H88+H89</f>
        <v>36.956545925535941</v>
      </c>
      <c r="I87" s="570">
        <f t="shared" si="39"/>
        <v>85.319256343117885</v>
      </c>
      <c r="J87" s="571">
        <f t="shared" ref="J87:Q87" si="56">J88+J89</f>
        <v>63.116291046451408</v>
      </c>
      <c r="K87" s="572">
        <f t="shared" si="56"/>
        <v>20.431759810497386</v>
      </c>
      <c r="L87" s="573">
        <f t="shared" si="56"/>
        <v>1.7712054861690956</v>
      </c>
      <c r="M87" s="570">
        <f t="shared" si="56"/>
        <v>3.7994542969841931</v>
      </c>
      <c r="N87" s="574">
        <f t="shared" si="5"/>
        <v>0.19524689397706879</v>
      </c>
      <c r="O87" s="572">
        <f>O88+O89</f>
        <v>0.19524689397706879</v>
      </c>
      <c r="P87" s="601">
        <f t="shared" si="56"/>
        <v>0</v>
      </c>
      <c r="Q87" s="570">
        <f t="shared" si="56"/>
        <v>7.728542914722733E-2</v>
      </c>
      <c r="AC87" s="116"/>
      <c r="AD87" s="116"/>
      <c r="AE87" s="116"/>
      <c r="AF87" s="116"/>
      <c r="AG87" s="116"/>
      <c r="AH87" s="116"/>
      <c r="AI87" s="116"/>
    </row>
    <row r="88" spans="1:35">
      <c r="A88" s="543"/>
      <c r="B88" s="575" t="s">
        <v>623</v>
      </c>
      <c r="C88" s="576" t="s">
        <v>53</v>
      </c>
      <c r="D88" s="341">
        <v>82.561999999999998</v>
      </c>
      <c r="E88" s="326">
        <f t="shared" si="38"/>
        <v>28.881879494588681</v>
      </c>
      <c r="F88" s="374">
        <f t="shared" ref="F88:H89" si="57">IFERROR($D88*F111/100, 0)</f>
        <v>1.422667724675923</v>
      </c>
      <c r="G88" s="375">
        <f t="shared" si="57"/>
        <v>5.2665251824509163</v>
      </c>
      <c r="H88" s="618">
        <f t="shared" si="57"/>
        <v>22.192686587461843</v>
      </c>
      <c r="I88" s="326">
        <f t="shared" si="39"/>
        <v>51.234861605120969</v>
      </c>
      <c r="J88" s="374">
        <f t="shared" ref="J88:M89" si="58">IFERROR($D88*J111/100, 0)</f>
        <v>37.901812268366285</v>
      </c>
      <c r="K88" s="375">
        <f t="shared" si="58"/>
        <v>12.269426986447776</v>
      </c>
      <c r="L88" s="618">
        <f t="shared" si="58"/>
        <v>1.063622350306908</v>
      </c>
      <c r="M88" s="326">
        <f t="shared" si="58"/>
        <v>2.2816011698239511</v>
      </c>
      <c r="N88" s="619">
        <f t="shared" si="5"/>
        <v>0.11724724312545835</v>
      </c>
      <c r="O88" s="375">
        <f t="shared" ref="O88:Q89" si="59">IFERROR($D88*O111/100, 0)</f>
        <v>0.11724724312545835</v>
      </c>
      <c r="P88" s="376">
        <f t="shared" si="59"/>
        <v>0</v>
      </c>
      <c r="Q88" s="326">
        <f t="shared" si="59"/>
        <v>4.6410487340938673E-2</v>
      </c>
      <c r="R88" s="116" t="s">
        <v>1414</v>
      </c>
      <c r="AC88" s="116"/>
      <c r="AD88" s="116"/>
      <c r="AE88" s="116"/>
      <c r="AF88" s="116"/>
      <c r="AG88" s="116"/>
      <c r="AH88" s="116"/>
      <c r="AI88" s="116"/>
    </row>
    <row r="89" spans="1:35" ht="26.25">
      <c r="A89" s="543"/>
      <c r="B89" s="575" t="s">
        <v>624</v>
      </c>
      <c r="C89" s="580" t="s">
        <v>55</v>
      </c>
      <c r="D89" s="253">
        <v>54.925020000000004</v>
      </c>
      <c r="E89" s="326">
        <f t="shared" si="38"/>
        <v>19.213897542184945</v>
      </c>
      <c r="F89" s="374">
        <f t="shared" si="57"/>
        <v>0.94644089570479839</v>
      </c>
      <c r="G89" s="375">
        <f t="shared" si="57"/>
        <v>3.5035973084060492</v>
      </c>
      <c r="H89" s="618">
        <f t="shared" si="57"/>
        <v>14.763859338074099</v>
      </c>
      <c r="I89" s="326">
        <f t="shared" si="39"/>
        <v>34.084394737996924</v>
      </c>
      <c r="J89" s="374">
        <f t="shared" si="58"/>
        <v>25.214478778085123</v>
      </c>
      <c r="K89" s="375">
        <f t="shared" si="58"/>
        <v>8.16233282404961</v>
      </c>
      <c r="L89" s="618">
        <f t="shared" si="58"/>
        <v>0.70758313586218757</v>
      </c>
      <c r="M89" s="326">
        <f t="shared" si="58"/>
        <v>1.517853127160242</v>
      </c>
      <c r="N89" s="619">
        <f t="shared" si="5"/>
        <v>7.7999650851610453E-2</v>
      </c>
      <c r="O89" s="375">
        <f t="shared" si="59"/>
        <v>7.7999650851610453E-2</v>
      </c>
      <c r="P89" s="376">
        <f t="shared" si="59"/>
        <v>0</v>
      </c>
      <c r="Q89" s="326">
        <f t="shared" si="59"/>
        <v>3.087494180628865E-2</v>
      </c>
      <c r="R89" s="116" t="s">
        <v>1416</v>
      </c>
      <c r="AC89" s="116"/>
      <c r="AD89" s="116"/>
      <c r="AE89" s="116"/>
      <c r="AF89" s="116"/>
      <c r="AG89" s="116"/>
      <c r="AH89" s="116"/>
      <c r="AI89" s="116"/>
    </row>
    <row r="90" spans="1:35">
      <c r="A90" s="543"/>
      <c r="B90" s="581" t="s">
        <v>411</v>
      </c>
      <c r="C90" s="582" t="s">
        <v>604</v>
      </c>
      <c r="D90" s="352">
        <f>D91+D92+D93</f>
        <v>4.9680300000000006</v>
      </c>
      <c r="E90" s="570">
        <f t="shared" ref="E90:Q90" si="60">E91+E92+E93</f>
        <v>1.7379187009217492</v>
      </c>
      <c r="F90" s="352">
        <f t="shared" si="60"/>
        <v>8.560664635330692E-2</v>
      </c>
      <c r="G90" s="561">
        <f t="shared" si="60"/>
        <v>0.31690432768309423</v>
      </c>
      <c r="H90" s="561">
        <f t="shared" si="60"/>
        <v>1.3354077268853479</v>
      </c>
      <c r="I90" s="570">
        <f t="shared" si="60"/>
        <v>3.0829719422989896</v>
      </c>
      <c r="J90" s="352">
        <f t="shared" si="60"/>
        <v>2.2806780407888834</v>
      </c>
      <c r="K90" s="561">
        <f t="shared" si="60"/>
        <v>0.73829220890339575</v>
      </c>
      <c r="L90" s="561">
        <f t="shared" si="60"/>
        <v>6.4001692606710459E-2</v>
      </c>
      <c r="M90" s="348">
        <f t="shared" si="60"/>
        <v>0.13729152709140385</v>
      </c>
      <c r="N90" s="574">
        <f>+O90+P90</f>
        <v>7.0551563826526838E-3</v>
      </c>
      <c r="O90" s="561">
        <f>O91+O92+O93</f>
        <v>7.0551563826526838E-3</v>
      </c>
      <c r="P90" s="351">
        <f t="shared" si="60"/>
        <v>0</v>
      </c>
      <c r="Q90" s="348">
        <f t="shared" si="60"/>
        <v>2.7926733052058283E-3</v>
      </c>
      <c r="AC90" s="116"/>
      <c r="AD90" s="116"/>
      <c r="AE90" s="116"/>
      <c r="AF90" s="116"/>
      <c r="AG90" s="116"/>
      <c r="AH90" s="116"/>
      <c r="AI90" s="116"/>
    </row>
    <row r="91" spans="1:35">
      <c r="A91" s="543"/>
      <c r="B91" s="583" t="s">
        <v>412</v>
      </c>
      <c r="C91" s="584" t="s">
        <v>1434</v>
      </c>
      <c r="D91" s="253">
        <v>0</v>
      </c>
      <c r="E91" s="326">
        <f>SUM(F91:H91)</f>
        <v>0</v>
      </c>
      <c r="F91" s="374">
        <f t="shared" ref="F91:H93" si="61">IFERROR($D91*F113/100, 0)</f>
        <v>0</v>
      </c>
      <c r="G91" s="375">
        <f t="shared" si="61"/>
        <v>0</v>
      </c>
      <c r="H91" s="618">
        <f t="shared" si="61"/>
        <v>0</v>
      </c>
      <c r="I91" s="326">
        <f t="shared" si="39"/>
        <v>0</v>
      </c>
      <c r="J91" s="374">
        <f t="shared" ref="J91:M93" si="62">IFERROR($D91*J113/100, 0)</f>
        <v>0</v>
      </c>
      <c r="K91" s="375">
        <f t="shared" si="62"/>
        <v>0</v>
      </c>
      <c r="L91" s="618">
        <f t="shared" si="62"/>
        <v>0</v>
      </c>
      <c r="M91" s="326">
        <f t="shared" si="62"/>
        <v>0</v>
      </c>
      <c r="N91" s="619">
        <f>+O91+P91</f>
        <v>0</v>
      </c>
      <c r="O91" s="375">
        <f t="shared" ref="O91:Q93" si="63">IFERROR($D91*O113/100, 0)</f>
        <v>0</v>
      </c>
      <c r="P91" s="376">
        <f t="shared" si="63"/>
        <v>0</v>
      </c>
      <c r="Q91" s="326">
        <f t="shared" si="63"/>
        <v>0</v>
      </c>
      <c r="R91" s="116" t="s">
        <v>1418</v>
      </c>
      <c r="AC91" s="116"/>
      <c r="AD91" s="116"/>
      <c r="AE91" s="116"/>
      <c r="AF91" s="116"/>
      <c r="AG91" s="116"/>
      <c r="AH91" s="116"/>
      <c r="AI91" s="116"/>
    </row>
    <row r="92" spans="1:35">
      <c r="A92" s="543"/>
      <c r="B92" s="575" t="s">
        <v>413</v>
      </c>
      <c r="C92" s="584" t="s">
        <v>47</v>
      </c>
      <c r="D92" s="253">
        <v>4.9680300000000006</v>
      </c>
      <c r="E92" s="326">
        <f>SUM(F92:H92)</f>
        <v>1.7379187009217492</v>
      </c>
      <c r="F92" s="374">
        <f t="shared" si="61"/>
        <v>8.560664635330692E-2</v>
      </c>
      <c r="G92" s="375">
        <f t="shared" si="61"/>
        <v>0.31690432768309423</v>
      </c>
      <c r="H92" s="618">
        <f t="shared" si="61"/>
        <v>1.3354077268853479</v>
      </c>
      <c r="I92" s="326">
        <f t="shared" si="39"/>
        <v>3.0829719422989896</v>
      </c>
      <c r="J92" s="374">
        <f t="shared" si="62"/>
        <v>2.2806780407888834</v>
      </c>
      <c r="K92" s="375">
        <f t="shared" si="62"/>
        <v>0.73829220890339575</v>
      </c>
      <c r="L92" s="618">
        <f t="shared" si="62"/>
        <v>6.4001692606710459E-2</v>
      </c>
      <c r="M92" s="326">
        <f t="shared" si="62"/>
        <v>0.13729152709140385</v>
      </c>
      <c r="N92" s="619">
        <f>+O92+P92</f>
        <v>7.0551563826526838E-3</v>
      </c>
      <c r="O92" s="375">
        <f t="shared" si="63"/>
        <v>7.0551563826526838E-3</v>
      </c>
      <c r="P92" s="376">
        <f t="shared" si="63"/>
        <v>0</v>
      </c>
      <c r="Q92" s="326">
        <f t="shared" si="63"/>
        <v>2.7926733052058283E-3</v>
      </c>
      <c r="R92" s="116" t="s">
        <v>1420</v>
      </c>
      <c r="AC92" s="116"/>
      <c r="AD92" s="116"/>
      <c r="AE92" s="116"/>
      <c r="AF92" s="116"/>
      <c r="AG92" s="116"/>
      <c r="AH92" s="116"/>
      <c r="AI92" s="116"/>
    </row>
    <row r="93" spans="1:35" ht="15.75" thickBot="1">
      <c r="A93" s="543"/>
      <c r="B93" s="620" t="s">
        <v>414</v>
      </c>
      <c r="C93" s="586" t="s">
        <v>1435</v>
      </c>
      <c r="D93" s="341">
        <v>0</v>
      </c>
      <c r="E93" s="621">
        <f>SUM(F93:H93)</f>
        <v>0</v>
      </c>
      <c r="F93" s="622">
        <f t="shared" si="61"/>
        <v>0</v>
      </c>
      <c r="G93" s="623">
        <f t="shared" si="61"/>
        <v>0</v>
      </c>
      <c r="H93" s="624">
        <f t="shared" si="61"/>
        <v>0</v>
      </c>
      <c r="I93" s="625">
        <f t="shared" si="39"/>
        <v>0</v>
      </c>
      <c r="J93" s="622">
        <f t="shared" si="62"/>
        <v>0</v>
      </c>
      <c r="K93" s="623">
        <f t="shared" si="62"/>
        <v>0</v>
      </c>
      <c r="L93" s="624">
        <f t="shared" si="62"/>
        <v>0</v>
      </c>
      <c r="M93" s="625">
        <f t="shared" si="62"/>
        <v>0</v>
      </c>
      <c r="N93" s="626">
        <f>+O93+P93</f>
        <v>0</v>
      </c>
      <c r="O93" s="623">
        <f t="shared" si="63"/>
        <v>0</v>
      </c>
      <c r="P93" s="627">
        <f t="shared" si="63"/>
        <v>0</v>
      </c>
      <c r="Q93" s="625">
        <f t="shared" si="63"/>
        <v>0</v>
      </c>
      <c r="R93" s="116" t="s">
        <v>1422</v>
      </c>
      <c r="AC93" s="116"/>
      <c r="AD93" s="116"/>
      <c r="AE93" s="116"/>
      <c r="AF93" s="116"/>
      <c r="AG93" s="116"/>
      <c r="AH93" s="116"/>
      <c r="AI93" s="116"/>
    </row>
    <row r="94" spans="1:35" ht="64.5" thickBot="1">
      <c r="A94" s="543"/>
      <c r="B94" s="546" t="s">
        <v>137</v>
      </c>
      <c r="C94" s="628" t="s">
        <v>625</v>
      </c>
      <c r="D94" s="124" t="s">
        <v>239</v>
      </c>
      <c r="E94" s="125" t="s">
        <v>240</v>
      </c>
      <c r="F94" s="126" t="s">
        <v>241</v>
      </c>
      <c r="G94" s="127" t="s">
        <v>242</v>
      </c>
      <c r="H94" s="128" t="s">
        <v>243</v>
      </c>
      <c r="I94" s="125" t="s">
        <v>244</v>
      </c>
      <c r="J94" s="126" t="s">
        <v>245</v>
      </c>
      <c r="K94" s="127" t="s">
        <v>246</v>
      </c>
      <c r="L94" s="629" t="s">
        <v>247</v>
      </c>
      <c r="M94" s="125" t="s">
        <v>248</v>
      </c>
      <c r="N94" s="129" t="s">
        <v>249</v>
      </c>
      <c r="O94" s="131" t="s">
        <v>250</v>
      </c>
      <c r="P94" s="490" t="s">
        <v>251</v>
      </c>
      <c r="Q94" s="133" t="s">
        <v>252</v>
      </c>
      <c r="AC94" s="116"/>
      <c r="AD94" s="116"/>
      <c r="AE94" s="116"/>
      <c r="AF94" s="116"/>
      <c r="AG94" s="116"/>
      <c r="AH94" s="116"/>
      <c r="AI94" s="116"/>
    </row>
    <row r="95" spans="1:35" ht="25.5">
      <c r="A95" s="543" t="s">
        <v>1382</v>
      </c>
      <c r="B95" s="389" t="s">
        <v>139</v>
      </c>
      <c r="C95" s="630" t="s">
        <v>1383</v>
      </c>
      <c r="D95" s="631">
        <f t="shared" ref="D95:D115" si="64">O95+E95+I95+M95+P95+Q95</f>
        <v>100</v>
      </c>
      <c r="E95" s="632">
        <f t="shared" ref="E95:E111" si="65">SUM(F95:H95)</f>
        <v>34.982049241283747</v>
      </c>
      <c r="F95" s="633">
        <v>1.7231507529806969</v>
      </c>
      <c r="G95" s="634">
        <v>6.378873068059054</v>
      </c>
      <c r="H95" s="635">
        <v>26.880025420243992</v>
      </c>
      <c r="I95" s="632">
        <f t="shared" ref="I95:I115" si="66">SUM(J95:L95)</f>
        <v>62.056226357308411</v>
      </c>
      <c r="J95" s="633">
        <v>45.907090754059112</v>
      </c>
      <c r="K95" s="634">
        <v>14.860864545974875</v>
      </c>
      <c r="L95" s="635">
        <v>1.2882710572744216</v>
      </c>
      <c r="M95" s="636">
        <v>2.7635003631500581</v>
      </c>
      <c r="N95" s="637">
        <f t="shared" ref="N95:N142" si="67">+O95+P95</f>
        <v>0.14201114692650171</v>
      </c>
      <c r="O95" s="634">
        <v>0.14201114692650171</v>
      </c>
      <c r="P95" s="638">
        <v>0</v>
      </c>
      <c r="Q95" s="636">
        <v>5.6212891331288817E-2</v>
      </c>
      <c r="R95" s="116" t="s">
        <v>626</v>
      </c>
      <c r="AC95" s="116"/>
      <c r="AD95" s="116"/>
      <c r="AE95" s="116"/>
      <c r="AF95" s="116"/>
      <c r="AG95" s="116"/>
      <c r="AH95" s="116"/>
      <c r="AI95" s="116"/>
    </row>
    <row r="96" spans="1:35" ht="25.5">
      <c r="A96" s="543" t="s">
        <v>1384</v>
      </c>
      <c r="B96" s="419" t="s">
        <v>141</v>
      </c>
      <c r="C96" s="639" t="s">
        <v>1385</v>
      </c>
      <c r="D96" s="640">
        <f t="shared" si="64"/>
        <v>100</v>
      </c>
      <c r="E96" s="641">
        <f t="shared" si="65"/>
        <v>34.982049241283747</v>
      </c>
      <c r="F96" s="642">
        <v>1.7231507529806969</v>
      </c>
      <c r="G96" s="643">
        <v>6.378873068059054</v>
      </c>
      <c r="H96" s="644">
        <v>26.880025420243992</v>
      </c>
      <c r="I96" s="641">
        <f t="shared" si="66"/>
        <v>62.056226357308411</v>
      </c>
      <c r="J96" s="642">
        <v>45.907090754059112</v>
      </c>
      <c r="K96" s="643">
        <v>14.860864545974875</v>
      </c>
      <c r="L96" s="644">
        <v>1.2882710572744216</v>
      </c>
      <c r="M96" s="645">
        <v>2.7635003631500581</v>
      </c>
      <c r="N96" s="637">
        <f t="shared" si="67"/>
        <v>0.14201114692650171</v>
      </c>
      <c r="O96" s="643">
        <v>0.14201114692650171</v>
      </c>
      <c r="P96" s="646">
        <v>0</v>
      </c>
      <c r="Q96" s="645">
        <v>5.6212891331288817E-2</v>
      </c>
      <c r="R96" s="116" t="s">
        <v>627</v>
      </c>
      <c r="AC96" s="116"/>
      <c r="AD96" s="116"/>
      <c r="AE96" s="116"/>
      <c r="AF96" s="116"/>
      <c r="AG96" s="116"/>
      <c r="AH96" s="116"/>
      <c r="AI96" s="116"/>
    </row>
    <row r="97" spans="1:35" ht="25.5">
      <c r="A97" s="543" t="s">
        <v>1386</v>
      </c>
      <c r="B97" s="419" t="s">
        <v>143</v>
      </c>
      <c r="C97" s="639" t="s">
        <v>1387</v>
      </c>
      <c r="D97" s="640">
        <f t="shared" si="64"/>
        <v>100</v>
      </c>
      <c r="E97" s="641">
        <f t="shared" si="65"/>
        <v>34.982049241283747</v>
      </c>
      <c r="F97" s="642">
        <v>1.7231507529806969</v>
      </c>
      <c r="G97" s="643">
        <v>6.378873068059054</v>
      </c>
      <c r="H97" s="644">
        <v>26.880025420243992</v>
      </c>
      <c r="I97" s="641">
        <f t="shared" si="66"/>
        <v>62.056226357308411</v>
      </c>
      <c r="J97" s="642">
        <v>45.907090754059112</v>
      </c>
      <c r="K97" s="643">
        <v>14.860864545974875</v>
      </c>
      <c r="L97" s="644">
        <v>1.2882710572744216</v>
      </c>
      <c r="M97" s="645">
        <v>2.7635003631500581</v>
      </c>
      <c r="N97" s="637">
        <f t="shared" si="67"/>
        <v>0.14201114692650171</v>
      </c>
      <c r="O97" s="643">
        <v>0.14201114692650171</v>
      </c>
      <c r="P97" s="646">
        <v>0</v>
      </c>
      <c r="Q97" s="645">
        <v>5.6212891331288817E-2</v>
      </c>
      <c r="R97" s="116" t="s">
        <v>628</v>
      </c>
      <c r="AC97" s="116"/>
      <c r="AD97" s="116"/>
      <c r="AE97" s="116"/>
      <c r="AF97" s="116"/>
      <c r="AG97" s="116"/>
      <c r="AH97" s="116"/>
      <c r="AI97" s="116"/>
    </row>
    <row r="98" spans="1:35" ht="25.5">
      <c r="A98" s="543" t="s">
        <v>1388</v>
      </c>
      <c r="B98" s="423" t="s">
        <v>452</v>
      </c>
      <c r="C98" s="639" t="s">
        <v>1389</v>
      </c>
      <c r="D98" s="640">
        <f t="shared" si="64"/>
        <v>100</v>
      </c>
      <c r="E98" s="641">
        <f t="shared" si="65"/>
        <v>34.982049241283747</v>
      </c>
      <c r="F98" s="642">
        <v>1.7231507529806969</v>
      </c>
      <c r="G98" s="643">
        <v>6.378873068059054</v>
      </c>
      <c r="H98" s="644">
        <v>26.880025420243992</v>
      </c>
      <c r="I98" s="641">
        <f t="shared" si="66"/>
        <v>62.056226357308411</v>
      </c>
      <c r="J98" s="642">
        <v>45.907090754059112</v>
      </c>
      <c r="K98" s="643">
        <v>14.860864545974875</v>
      </c>
      <c r="L98" s="644">
        <v>1.2882710572744216</v>
      </c>
      <c r="M98" s="645">
        <v>2.7635003631500581</v>
      </c>
      <c r="N98" s="637">
        <f t="shared" si="67"/>
        <v>0.14201114692650171</v>
      </c>
      <c r="O98" s="643">
        <v>0.14201114692650171</v>
      </c>
      <c r="P98" s="646">
        <v>0</v>
      </c>
      <c r="Q98" s="645">
        <v>5.6212891331288817E-2</v>
      </c>
      <c r="R98" s="116" t="s">
        <v>629</v>
      </c>
      <c r="AC98" s="116"/>
      <c r="AD98" s="116"/>
      <c r="AE98" s="116"/>
      <c r="AF98" s="116"/>
      <c r="AG98" s="116"/>
      <c r="AH98" s="116"/>
      <c r="AI98" s="116"/>
    </row>
    <row r="99" spans="1:35" ht="25.5">
      <c r="A99" s="543" t="s">
        <v>1390</v>
      </c>
      <c r="B99" s="419" t="s">
        <v>456</v>
      </c>
      <c r="C99" s="639" t="s">
        <v>1391</v>
      </c>
      <c r="D99" s="640">
        <f t="shared" si="64"/>
        <v>100</v>
      </c>
      <c r="E99" s="641">
        <f t="shared" si="65"/>
        <v>34.982049241283747</v>
      </c>
      <c r="F99" s="642">
        <v>1.7231507529806969</v>
      </c>
      <c r="G99" s="643">
        <v>6.378873068059054</v>
      </c>
      <c r="H99" s="644">
        <v>26.880025420243992</v>
      </c>
      <c r="I99" s="641">
        <f t="shared" si="66"/>
        <v>62.056226357308411</v>
      </c>
      <c r="J99" s="642">
        <v>45.907090754059112</v>
      </c>
      <c r="K99" s="643">
        <v>14.860864545974875</v>
      </c>
      <c r="L99" s="644">
        <v>1.2882710572744216</v>
      </c>
      <c r="M99" s="645">
        <v>2.7635003631500581</v>
      </c>
      <c r="N99" s="637">
        <f t="shared" si="67"/>
        <v>0.14201114692650171</v>
      </c>
      <c r="O99" s="643">
        <v>0.14201114692650171</v>
      </c>
      <c r="P99" s="646">
        <v>0</v>
      </c>
      <c r="Q99" s="645">
        <v>5.6212891331288817E-2</v>
      </c>
      <c r="R99" s="116" t="s">
        <v>630</v>
      </c>
      <c r="AC99" s="116"/>
      <c r="AD99" s="116"/>
      <c r="AE99" s="116"/>
      <c r="AF99" s="116"/>
      <c r="AG99" s="116"/>
      <c r="AH99" s="116"/>
      <c r="AI99" s="116"/>
    </row>
    <row r="100" spans="1:35" ht="25.5">
      <c r="A100" s="543" t="s">
        <v>1392</v>
      </c>
      <c r="B100" s="419" t="s">
        <v>458</v>
      </c>
      <c r="C100" s="639" t="s">
        <v>1393</v>
      </c>
      <c r="D100" s="640">
        <f t="shared" si="64"/>
        <v>100</v>
      </c>
      <c r="E100" s="641">
        <f t="shared" si="65"/>
        <v>34.982049241283747</v>
      </c>
      <c r="F100" s="642">
        <v>1.7231507529806969</v>
      </c>
      <c r="G100" s="643">
        <v>6.378873068059054</v>
      </c>
      <c r="H100" s="644">
        <v>26.880025420243992</v>
      </c>
      <c r="I100" s="641">
        <f t="shared" si="66"/>
        <v>62.056226357308411</v>
      </c>
      <c r="J100" s="642">
        <v>45.907090754059112</v>
      </c>
      <c r="K100" s="643">
        <v>14.860864545974875</v>
      </c>
      <c r="L100" s="644">
        <v>1.2882710572744216</v>
      </c>
      <c r="M100" s="645">
        <v>2.7635003631500581</v>
      </c>
      <c r="N100" s="637">
        <f t="shared" si="67"/>
        <v>0.14201114692650171</v>
      </c>
      <c r="O100" s="643">
        <v>0.14201114692650171</v>
      </c>
      <c r="P100" s="646">
        <v>0</v>
      </c>
      <c r="Q100" s="645">
        <v>5.6212891331288817E-2</v>
      </c>
      <c r="R100" s="116" t="s">
        <v>631</v>
      </c>
      <c r="AC100" s="116"/>
      <c r="AD100" s="116"/>
      <c r="AE100" s="116"/>
      <c r="AF100" s="116"/>
      <c r="AG100" s="116"/>
      <c r="AH100" s="116"/>
      <c r="AI100" s="116"/>
    </row>
    <row r="101" spans="1:35" ht="25.5">
      <c r="A101" s="543" t="s">
        <v>1394</v>
      </c>
      <c r="B101" s="419" t="s">
        <v>462</v>
      </c>
      <c r="C101" s="639" t="s">
        <v>1395</v>
      </c>
      <c r="D101" s="640">
        <f t="shared" si="64"/>
        <v>100</v>
      </c>
      <c r="E101" s="641">
        <f t="shared" si="65"/>
        <v>34.982049241283747</v>
      </c>
      <c r="F101" s="642">
        <v>1.7231507529806969</v>
      </c>
      <c r="G101" s="643">
        <v>6.378873068059054</v>
      </c>
      <c r="H101" s="644">
        <v>26.880025420243992</v>
      </c>
      <c r="I101" s="641">
        <f t="shared" si="66"/>
        <v>62.056226357308411</v>
      </c>
      <c r="J101" s="642">
        <v>45.907090754059112</v>
      </c>
      <c r="K101" s="643">
        <v>14.860864545974875</v>
      </c>
      <c r="L101" s="644">
        <v>1.2882710572744216</v>
      </c>
      <c r="M101" s="645">
        <v>2.7635003631500581</v>
      </c>
      <c r="N101" s="637">
        <f t="shared" si="67"/>
        <v>0.14201114692650171</v>
      </c>
      <c r="O101" s="643">
        <v>0.14201114692650171</v>
      </c>
      <c r="P101" s="646">
        <v>0</v>
      </c>
      <c r="Q101" s="645">
        <v>5.6212891331288817E-2</v>
      </c>
      <c r="R101" s="116" t="s">
        <v>632</v>
      </c>
      <c r="AC101" s="116"/>
      <c r="AD101" s="116"/>
      <c r="AE101" s="116"/>
      <c r="AF101" s="116"/>
      <c r="AG101" s="116"/>
      <c r="AH101" s="116"/>
      <c r="AI101" s="116"/>
    </row>
    <row r="102" spans="1:35" ht="25.5">
      <c r="A102" s="543" t="s">
        <v>1396</v>
      </c>
      <c r="B102" s="419" t="s">
        <v>466</v>
      </c>
      <c r="C102" s="639" t="s">
        <v>1397</v>
      </c>
      <c r="D102" s="640">
        <f t="shared" si="64"/>
        <v>100</v>
      </c>
      <c r="E102" s="641">
        <f t="shared" si="65"/>
        <v>34.982049241283747</v>
      </c>
      <c r="F102" s="642">
        <v>1.7231507529806969</v>
      </c>
      <c r="G102" s="643">
        <v>6.378873068059054</v>
      </c>
      <c r="H102" s="644">
        <v>26.880025420243992</v>
      </c>
      <c r="I102" s="641">
        <f t="shared" si="66"/>
        <v>62.056226357308411</v>
      </c>
      <c r="J102" s="642">
        <v>45.907090754059112</v>
      </c>
      <c r="K102" s="643">
        <v>14.860864545974875</v>
      </c>
      <c r="L102" s="644">
        <v>1.2882710572744216</v>
      </c>
      <c r="M102" s="645">
        <v>2.7635003631500581</v>
      </c>
      <c r="N102" s="637">
        <f t="shared" si="67"/>
        <v>0.14201114692650171</v>
      </c>
      <c r="O102" s="643">
        <v>0.14201114692650171</v>
      </c>
      <c r="P102" s="646">
        <v>0</v>
      </c>
      <c r="Q102" s="645">
        <v>5.6212891331288817E-2</v>
      </c>
      <c r="R102" s="116" t="s">
        <v>633</v>
      </c>
      <c r="AC102" s="116"/>
      <c r="AD102" s="116"/>
      <c r="AE102" s="116"/>
      <c r="AF102" s="116"/>
      <c r="AG102" s="116"/>
      <c r="AH102" s="116"/>
      <c r="AI102" s="116"/>
    </row>
    <row r="103" spans="1:35" ht="25.5">
      <c r="A103" s="543" t="s">
        <v>1398</v>
      </c>
      <c r="B103" s="419" t="s">
        <v>470</v>
      </c>
      <c r="C103" s="639" t="s">
        <v>1399</v>
      </c>
      <c r="D103" s="640">
        <f t="shared" si="64"/>
        <v>100</v>
      </c>
      <c r="E103" s="641">
        <f t="shared" si="65"/>
        <v>34.982049241283747</v>
      </c>
      <c r="F103" s="642">
        <v>1.7231507529806969</v>
      </c>
      <c r="G103" s="643">
        <v>6.378873068059054</v>
      </c>
      <c r="H103" s="644">
        <v>26.880025420243992</v>
      </c>
      <c r="I103" s="641">
        <f t="shared" si="66"/>
        <v>62.056226357308411</v>
      </c>
      <c r="J103" s="642">
        <v>45.907090754059112</v>
      </c>
      <c r="K103" s="643">
        <v>14.860864545974875</v>
      </c>
      <c r="L103" s="644">
        <v>1.2882710572744216</v>
      </c>
      <c r="M103" s="645">
        <v>2.7635003631500581</v>
      </c>
      <c r="N103" s="637">
        <f t="shared" si="67"/>
        <v>0.14201114692650171</v>
      </c>
      <c r="O103" s="643">
        <v>0.14201114692650171</v>
      </c>
      <c r="P103" s="646">
        <v>0</v>
      </c>
      <c r="Q103" s="645">
        <v>5.6212891331288817E-2</v>
      </c>
      <c r="R103" s="116" t="s">
        <v>634</v>
      </c>
      <c r="AC103" s="116"/>
      <c r="AD103" s="116"/>
      <c r="AE103" s="116"/>
      <c r="AF103" s="116"/>
      <c r="AG103" s="116"/>
      <c r="AH103" s="116"/>
      <c r="AI103" s="116"/>
    </row>
    <row r="104" spans="1:35" ht="25.5">
      <c r="A104" s="543" t="s">
        <v>1400</v>
      </c>
      <c r="B104" s="423" t="s">
        <v>486</v>
      </c>
      <c r="C104" s="639" t="s">
        <v>1401</v>
      </c>
      <c r="D104" s="640">
        <f t="shared" si="64"/>
        <v>100</v>
      </c>
      <c r="E104" s="641">
        <f t="shared" si="65"/>
        <v>34.982049241283747</v>
      </c>
      <c r="F104" s="642">
        <v>1.7231507529806969</v>
      </c>
      <c r="G104" s="643">
        <v>6.378873068059054</v>
      </c>
      <c r="H104" s="644">
        <v>26.880025420243992</v>
      </c>
      <c r="I104" s="641">
        <f t="shared" si="66"/>
        <v>62.056226357308411</v>
      </c>
      <c r="J104" s="642">
        <v>45.907090754059112</v>
      </c>
      <c r="K104" s="643">
        <v>14.860864545974875</v>
      </c>
      <c r="L104" s="644">
        <v>1.2882710572744216</v>
      </c>
      <c r="M104" s="645">
        <v>2.7635003631500581</v>
      </c>
      <c r="N104" s="637">
        <f t="shared" si="67"/>
        <v>0.14201114692650171</v>
      </c>
      <c r="O104" s="643">
        <v>0.14201114692650171</v>
      </c>
      <c r="P104" s="646">
        <v>0</v>
      </c>
      <c r="Q104" s="645">
        <v>5.6212891331288817E-2</v>
      </c>
      <c r="R104" s="116" t="s">
        <v>635</v>
      </c>
      <c r="AC104" s="116"/>
      <c r="AD104" s="116"/>
      <c r="AE104" s="116"/>
      <c r="AF104" s="116"/>
      <c r="AG104" s="116"/>
      <c r="AH104" s="116"/>
      <c r="AI104" s="116"/>
    </row>
    <row r="105" spans="1:35" ht="25.5">
      <c r="A105" s="543" t="s">
        <v>1402</v>
      </c>
      <c r="B105" s="423" t="s">
        <v>488</v>
      </c>
      <c r="C105" s="639" t="s">
        <v>1403</v>
      </c>
      <c r="D105" s="640">
        <f t="shared" si="64"/>
        <v>100</v>
      </c>
      <c r="E105" s="641">
        <f t="shared" si="65"/>
        <v>34.982049241283747</v>
      </c>
      <c r="F105" s="642">
        <v>1.7231507529806969</v>
      </c>
      <c r="G105" s="643">
        <v>6.378873068059054</v>
      </c>
      <c r="H105" s="644">
        <v>26.880025420243992</v>
      </c>
      <c r="I105" s="641">
        <f t="shared" si="66"/>
        <v>62.056226357308411</v>
      </c>
      <c r="J105" s="642">
        <v>45.907090754059112</v>
      </c>
      <c r="K105" s="643">
        <v>14.860864545974875</v>
      </c>
      <c r="L105" s="644">
        <v>1.2882710572744216</v>
      </c>
      <c r="M105" s="645">
        <v>2.7635003631500581</v>
      </c>
      <c r="N105" s="637">
        <f t="shared" si="67"/>
        <v>0.14201114692650171</v>
      </c>
      <c r="O105" s="643">
        <v>0.14201114692650171</v>
      </c>
      <c r="P105" s="646">
        <v>0</v>
      </c>
      <c r="Q105" s="645">
        <v>5.6212891331288817E-2</v>
      </c>
      <c r="R105" s="116" t="s">
        <v>636</v>
      </c>
      <c r="AC105" s="116"/>
      <c r="AD105" s="116"/>
      <c r="AE105" s="116"/>
      <c r="AF105" s="116"/>
      <c r="AG105" s="116"/>
      <c r="AH105" s="116"/>
      <c r="AI105" s="116"/>
    </row>
    <row r="106" spans="1:35" ht="25.5">
      <c r="A106" s="543" t="s">
        <v>1404</v>
      </c>
      <c r="B106" s="423" t="s">
        <v>637</v>
      </c>
      <c r="C106" s="639" t="s">
        <v>1405</v>
      </c>
      <c r="D106" s="640">
        <f t="shared" si="64"/>
        <v>100</v>
      </c>
      <c r="E106" s="641">
        <f t="shared" si="65"/>
        <v>34.982049241283747</v>
      </c>
      <c r="F106" s="642">
        <v>1.7231507529806969</v>
      </c>
      <c r="G106" s="643">
        <v>6.378873068059054</v>
      </c>
      <c r="H106" s="644">
        <v>26.880025420243992</v>
      </c>
      <c r="I106" s="641">
        <f t="shared" si="66"/>
        <v>62.056226357308411</v>
      </c>
      <c r="J106" s="642">
        <v>45.907090754059112</v>
      </c>
      <c r="K106" s="643">
        <v>14.860864545974875</v>
      </c>
      <c r="L106" s="644">
        <v>1.2882710572744216</v>
      </c>
      <c r="M106" s="645">
        <v>2.7635003631500581</v>
      </c>
      <c r="N106" s="637">
        <f t="shared" si="67"/>
        <v>0.14201114692650171</v>
      </c>
      <c r="O106" s="643">
        <v>0.14201114692650171</v>
      </c>
      <c r="P106" s="646">
        <v>0</v>
      </c>
      <c r="Q106" s="645">
        <v>5.6212891331288817E-2</v>
      </c>
      <c r="R106" s="116" t="s">
        <v>638</v>
      </c>
      <c r="AC106" s="116"/>
      <c r="AD106" s="116"/>
      <c r="AE106" s="116"/>
      <c r="AF106" s="116"/>
      <c r="AG106" s="116"/>
      <c r="AH106" s="116"/>
      <c r="AI106" s="116"/>
    </row>
    <row r="107" spans="1:35" ht="25.5">
      <c r="A107" s="543" t="s">
        <v>1406</v>
      </c>
      <c r="B107" s="423" t="s">
        <v>639</v>
      </c>
      <c r="C107" s="639" t="s">
        <v>1407</v>
      </c>
      <c r="D107" s="640">
        <f t="shared" si="64"/>
        <v>100</v>
      </c>
      <c r="E107" s="641">
        <f t="shared" si="65"/>
        <v>34.982049241283747</v>
      </c>
      <c r="F107" s="642">
        <v>1.7231507529806969</v>
      </c>
      <c r="G107" s="643">
        <v>6.378873068059054</v>
      </c>
      <c r="H107" s="644">
        <v>26.880025420243992</v>
      </c>
      <c r="I107" s="641">
        <f t="shared" si="66"/>
        <v>62.056226357308411</v>
      </c>
      <c r="J107" s="642">
        <v>45.907090754059112</v>
      </c>
      <c r="K107" s="643">
        <v>14.860864545974875</v>
      </c>
      <c r="L107" s="644">
        <v>1.2882710572744216</v>
      </c>
      <c r="M107" s="645">
        <v>2.7635003631500581</v>
      </c>
      <c r="N107" s="637">
        <f t="shared" si="67"/>
        <v>0.14201114692650171</v>
      </c>
      <c r="O107" s="643">
        <v>0.14201114692650171</v>
      </c>
      <c r="P107" s="646">
        <v>0</v>
      </c>
      <c r="Q107" s="645">
        <v>5.6212891331288817E-2</v>
      </c>
      <c r="R107" s="116" t="s">
        <v>640</v>
      </c>
      <c r="AC107" s="116"/>
      <c r="AD107" s="116"/>
      <c r="AE107" s="116"/>
      <c r="AF107" s="116"/>
      <c r="AG107" s="116"/>
      <c r="AH107" s="116"/>
      <c r="AI107" s="116"/>
    </row>
    <row r="108" spans="1:35" ht="25.5">
      <c r="A108" s="543" t="s">
        <v>1408</v>
      </c>
      <c r="B108" s="423" t="s">
        <v>641</v>
      </c>
      <c r="C108" s="639" t="s">
        <v>1409</v>
      </c>
      <c r="D108" s="640">
        <f t="shared" si="64"/>
        <v>100</v>
      </c>
      <c r="E108" s="641">
        <f t="shared" si="65"/>
        <v>34.982049241283747</v>
      </c>
      <c r="F108" s="642">
        <v>1.7231507529806969</v>
      </c>
      <c r="G108" s="643">
        <v>6.378873068059054</v>
      </c>
      <c r="H108" s="644">
        <v>26.880025420243992</v>
      </c>
      <c r="I108" s="641">
        <f t="shared" si="66"/>
        <v>62.056226357308411</v>
      </c>
      <c r="J108" s="642">
        <v>45.907090754059112</v>
      </c>
      <c r="K108" s="643">
        <v>14.860864545974875</v>
      </c>
      <c r="L108" s="644">
        <v>1.2882710572744216</v>
      </c>
      <c r="M108" s="645">
        <v>2.7635003631500581</v>
      </c>
      <c r="N108" s="637">
        <f t="shared" si="67"/>
        <v>0.14201114692650171</v>
      </c>
      <c r="O108" s="643">
        <v>0.14201114692650171</v>
      </c>
      <c r="P108" s="646">
        <v>0</v>
      </c>
      <c r="Q108" s="645">
        <v>5.6212891331288817E-2</v>
      </c>
      <c r="R108" s="116" t="s">
        <v>642</v>
      </c>
      <c r="AC108" s="116"/>
      <c r="AD108" s="116"/>
      <c r="AE108" s="116"/>
      <c r="AF108" s="116"/>
      <c r="AG108" s="116"/>
      <c r="AH108" s="116"/>
      <c r="AI108" s="116"/>
    </row>
    <row r="109" spans="1:35" ht="25.5">
      <c r="A109" s="543" t="s">
        <v>1410</v>
      </c>
      <c r="B109" s="423" t="s">
        <v>643</v>
      </c>
      <c r="C109" s="639" t="s">
        <v>1411</v>
      </c>
      <c r="D109" s="640">
        <f t="shared" si="64"/>
        <v>100</v>
      </c>
      <c r="E109" s="641">
        <f t="shared" si="65"/>
        <v>34.982049241283747</v>
      </c>
      <c r="F109" s="642">
        <v>1.7231507529806969</v>
      </c>
      <c r="G109" s="643">
        <v>6.378873068059054</v>
      </c>
      <c r="H109" s="644">
        <v>26.880025420243992</v>
      </c>
      <c r="I109" s="641">
        <f t="shared" si="66"/>
        <v>62.056226357308411</v>
      </c>
      <c r="J109" s="642">
        <v>45.907090754059112</v>
      </c>
      <c r="K109" s="643">
        <v>14.860864545974875</v>
      </c>
      <c r="L109" s="644">
        <v>1.2882710572744216</v>
      </c>
      <c r="M109" s="645">
        <v>2.7635003631500581</v>
      </c>
      <c r="N109" s="637">
        <f t="shared" si="67"/>
        <v>0.14201114692650171</v>
      </c>
      <c r="O109" s="643">
        <v>0.14201114692650171</v>
      </c>
      <c r="P109" s="646">
        <v>0</v>
      </c>
      <c r="Q109" s="645">
        <v>5.6212891331288817E-2</v>
      </c>
      <c r="R109" s="116" t="s">
        <v>644</v>
      </c>
      <c r="AC109" s="116"/>
      <c r="AD109" s="116"/>
      <c r="AE109" s="116"/>
      <c r="AF109" s="116"/>
      <c r="AG109" s="116"/>
      <c r="AH109" s="116"/>
      <c r="AI109" s="116"/>
    </row>
    <row r="110" spans="1:35" ht="25.5">
      <c r="A110" s="543" t="s">
        <v>1412</v>
      </c>
      <c r="B110" s="423" t="s">
        <v>645</v>
      </c>
      <c r="C110" s="639" t="s">
        <v>1413</v>
      </c>
      <c r="D110" s="640">
        <f t="shared" si="64"/>
        <v>100</v>
      </c>
      <c r="E110" s="641">
        <f t="shared" si="65"/>
        <v>34.982049241283747</v>
      </c>
      <c r="F110" s="642">
        <v>1.7231507529806969</v>
      </c>
      <c r="G110" s="643">
        <v>6.378873068059054</v>
      </c>
      <c r="H110" s="644">
        <v>26.880025420243992</v>
      </c>
      <c r="I110" s="641">
        <f t="shared" si="66"/>
        <v>62.056226357308411</v>
      </c>
      <c r="J110" s="642">
        <v>45.907090754059112</v>
      </c>
      <c r="K110" s="643">
        <v>14.860864545974875</v>
      </c>
      <c r="L110" s="644">
        <v>1.2882710572744216</v>
      </c>
      <c r="M110" s="645">
        <v>2.7635003631500581</v>
      </c>
      <c r="N110" s="637">
        <f t="shared" si="67"/>
        <v>0.14201114692650171</v>
      </c>
      <c r="O110" s="643">
        <v>0.14201114692650171</v>
      </c>
      <c r="P110" s="646">
        <v>0</v>
      </c>
      <c r="Q110" s="645">
        <v>5.6212891331288817E-2</v>
      </c>
      <c r="R110" s="116" t="s">
        <v>646</v>
      </c>
      <c r="AC110" s="116"/>
      <c r="AD110" s="116"/>
      <c r="AE110" s="116"/>
      <c r="AF110" s="116"/>
      <c r="AG110" s="116"/>
      <c r="AH110" s="116"/>
      <c r="AI110" s="116"/>
    </row>
    <row r="111" spans="1:35" ht="25.5">
      <c r="A111" s="543" t="s">
        <v>1414</v>
      </c>
      <c r="B111" s="423" t="s">
        <v>647</v>
      </c>
      <c r="C111" s="639" t="s">
        <v>1415</v>
      </c>
      <c r="D111" s="640">
        <f t="shared" si="64"/>
        <v>100</v>
      </c>
      <c r="E111" s="641">
        <f t="shared" si="65"/>
        <v>34.982049241283747</v>
      </c>
      <c r="F111" s="642">
        <v>1.7231507529806969</v>
      </c>
      <c r="G111" s="643">
        <v>6.378873068059054</v>
      </c>
      <c r="H111" s="644">
        <v>26.880025420243992</v>
      </c>
      <c r="I111" s="641">
        <f t="shared" si="66"/>
        <v>62.056226357308411</v>
      </c>
      <c r="J111" s="642">
        <v>45.907090754059112</v>
      </c>
      <c r="K111" s="643">
        <v>14.860864545974875</v>
      </c>
      <c r="L111" s="644">
        <v>1.2882710572744216</v>
      </c>
      <c r="M111" s="645">
        <v>2.7635003631500581</v>
      </c>
      <c r="N111" s="637">
        <f t="shared" si="67"/>
        <v>0.14201114692650171</v>
      </c>
      <c r="O111" s="643">
        <v>0.14201114692650171</v>
      </c>
      <c r="P111" s="646">
        <v>0</v>
      </c>
      <c r="Q111" s="645">
        <v>5.6212891331288817E-2</v>
      </c>
      <c r="R111" s="116" t="s">
        <v>648</v>
      </c>
      <c r="AC111" s="116"/>
      <c r="AD111" s="116"/>
      <c r="AE111" s="116"/>
      <c r="AF111" s="116"/>
      <c r="AG111" s="116"/>
      <c r="AH111" s="116"/>
      <c r="AI111" s="116"/>
    </row>
    <row r="112" spans="1:35" ht="25.5">
      <c r="A112" s="543" t="s">
        <v>1416</v>
      </c>
      <c r="B112" s="423" t="s">
        <v>649</v>
      </c>
      <c r="C112" s="639" t="s">
        <v>1417</v>
      </c>
      <c r="D112" s="640">
        <f t="shared" si="64"/>
        <v>100</v>
      </c>
      <c r="E112" s="641">
        <f>SUM(F112:H112)</f>
        <v>34.982049241283747</v>
      </c>
      <c r="F112" s="642">
        <v>1.7231507529806969</v>
      </c>
      <c r="G112" s="643">
        <v>6.378873068059054</v>
      </c>
      <c r="H112" s="644">
        <v>26.880025420243992</v>
      </c>
      <c r="I112" s="641">
        <f t="shared" si="66"/>
        <v>62.056226357308411</v>
      </c>
      <c r="J112" s="642">
        <v>45.907090754059112</v>
      </c>
      <c r="K112" s="643">
        <v>14.860864545974875</v>
      </c>
      <c r="L112" s="644">
        <v>1.2882710572744216</v>
      </c>
      <c r="M112" s="645">
        <v>2.7635003631500581</v>
      </c>
      <c r="N112" s="637">
        <f t="shared" si="67"/>
        <v>0.14201114692650171</v>
      </c>
      <c r="O112" s="643">
        <v>0.14201114692650171</v>
      </c>
      <c r="P112" s="646">
        <v>0</v>
      </c>
      <c r="Q112" s="645">
        <v>5.6212891331288817E-2</v>
      </c>
      <c r="R112" s="116" t="s">
        <v>650</v>
      </c>
      <c r="AC112" s="116"/>
      <c r="AD112" s="116"/>
      <c r="AE112" s="116"/>
      <c r="AF112" s="116"/>
      <c r="AG112" s="116"/>
      <c r="AH112" s="116"/>
      <c r="AI112" s="116"/>
    </row>
    <row r="113" spans="1:35" ht="25.5">
      <c r="A113" s="543" t="s">
        <v>1418</v>
      </c>
      <c r="B113" s="419" t="s">
        <v>651</v>
      </c>
      <c r="C113" s="639" t="s">
        <v>1419</v>
      </c>
      <c r="D113" s="640">
        <f t="shared" si="64"/>
        <v>100</v>
      </c>
      <c r="E113" s="641">
        <f>SUM(F113:H113)</f>
        <v>34.982049241283747</v>
      </c>
      <c r="F113" s="642">
        <v>1.7231507529806969</v>
      </c>
      <c r="G113" s="643">
        <v>6.378873068059054</v>
      </c>
      <c r="H113" s="644">
        <v>26.880025420243992</v>
      </c>
      <c r="I113" s="641">
        <f t="shared" si="66"/>
        <v>62.056226357308411</v>
      </c>
      <c r="J113" s="642">
        <v>45.907090754059112</v>
      </c>
      <c r="K113" s="643">
        <v>14.860864545974875</v>
      </c>
      <c r="L113" s="644">
        <v>1.2882710572744216</v>
      </c>
      <c r="M113" s="645">
        <v>2.7635003631500581</v>
      </c>
      <c r="N113" s="637">
        <f t="shared" si="67"/>
        <v>0.14201114692650171</v>
      </c>
      <c r="O113" s="643">
        <v>0.14201114692650171</v>
      </c>
      <c r="P113" s="646">
        <v>0</v>
      </c>
      <c r="Q113" s="645">
        <v>5.6212891331288817E-2</v>
      </c>
      <c r="R113" s="116" t="s">
        <v>652</v>
      </c>
      <c r="AC113" s="116"/>
      <c r="AD113" s="116"/>
      <c r="AE113" s="116"/>
      <c r="AF113" s="116"/>
      <c r="AG113" s="116"/>
      <c r="AH113" s="116"/>
      <c r="AI113" s="116"/>
    </row>
    <row r="114" spans="1:35" ht="25.5">
      <c r="A114" s="543" t="s">
        <v>1420</v>
      </c>
      <c r="B114" s="423" t="s">
        <v>653</v>
      </c>
      <c r="C114" s="647" t="s">
        <v>1421</v>
      </c>
      <c r="D114" s="648">
        <f t="shared" si="64"/>
        <v>100</v>
      </c>
      <c r="E114" s="649">
        <f>SUM(F114:H114)</f>
        <v>34.982049241283747</v>
      </c>
      <c r="F114" s="650">
        <v>1.7231507529806969</v>
      </c>
      <c r="G114" s="651">
        <v>6.378873068059054</v>
      </c>
      <c r="H114" s="652">
        <v>26.880025420243992</v>
      </c>
      <c r="I114" s="649">
        <f t="shared" si="66"/>
        <v>62.056226357308411</v>
      </c>
      <c r="J114" s="650">
        <v>45.907090754059112</v>
      </c>
      <c r="K114" s="651">
        <v>14.860864545974875</v>
      </c>
      <c r="L114" s="652">
        <v>1.2882710572744216</v>
      </c>
      <c r="M114" s="653">
        <v>2.7635003631500581</v>
      </c>
      <c r="N114" s="637">
        <f t="shared" si="67"/>
        <v>0.14201114692650171</v>
      </c>
      <c r="O114" s="651">
        <v>0.14201114692650171</v>
      </c>
      <c r="P114" s="654">
        <v>0</v>
      </c>
      <c r="Q114" s="653">
        <v>5.6212891331288817E-2</v>
      </c>
      <c r="R114" s="116" t="s">
        <v>654</v>
      </c>
      <c r="AC114" s="116"/>
      <c r="AD114" s="116"/>
      <c r="AE114" s="116"/>
      <c r="AF114" s="116"/>
      <c r="AG114" s="116"/>
      <c r="AH114" s="116"/>
      <c r="AI114" s="116"/>
    </row>
    <row r="115" spans="1:35" ht="26.25" thickBot="1">
      <c r="A115" s="543" t="s">
        <v>1422</v>
      </c>
      <c r="B115" s="655" t="s">
        <v>655</v>
      </c>
      <c r="C115" s="656" t="s">
        <v>1423</v>
      </c>
      <c r="D115" s="657">
        <f t="shared" si="64"/>
        <v>100</v>
      </c>
      <c r="E115" s="658">
        <f>SUM(F115:H115)</f>
        <v>34.982049241283747</v>
      </c>
      <c r="F115" s="659">
        <v>1.7231507529806969</v>
      </c>
      <c r="G115" s="660">
        <v>6.378873068059054</v>
      </c>
      <c r="H115" s="661">
        <v>26.880025420243992</v>
      </c>
      <c r="I115" s="658">
        <f t="shared" si="66"/>
        <v>62.056226357308411</v>
      </c>
      <c r="J115" s="659">
        <v>45.907090754059112</v>
      </c>
      <c r="K115" s="660">
        <v>14.860864545974875</v>
      </c>
      <c r="L115" s="661">
        <v>1.2882710572744216</v>
      </c>
      <c r="M115" s="662">
        <v>2.7635003631500581</v>
      </c>
      <c r="N115" s="637">
        <f t="shared" si="67"/>
        <v>0.14201114692650171</v>
      </c>
      <c r="O115" s="660">
        <v>0.14201114692650171</v>
      </c>
      <c r="P115" s="663">
        <v>0</v>
      </c>
      <c r="Q115" s="662">
        <v>5.6212891331288817E-2</v>
      </c>
      <c r="R115" s="116" t="s">
        <v>656</v>
      </c>
      <c r="AC115" s="116"/>
      <c r="AD115" s="116"/>
      <c r="AE115" s="116"/>
      <c r="AF115" s="116"/>
      <c r="AG115" s="116"/>
      <c r="AH115" s="116"/>
      <c r="AI115" s="116"/>
    </row>
    <row r="116" spans="1:35" ht="16.5" thickTop="1" thickBot="1">
      <c r="A116" s="543" t="s">
        <v>657</v>
      </c>
      <c r="B116" s="549" t="s">
        <v>490</v>
      </c>
      <c r="C116" s="549" t="s">
        <v>658</v>
      </c>
      <c r="D116" s="664">
        <f>D117+D121+D128+D130+D136+D139</f>
        <v>98.127070000000003</v>
      </c>
      <c r="E116" s="665">
        <f t="shared" ref="E116:Q116" si="68">E117+E121+E128+E130+E136+E139</f>
        <v>32.36996512637765</v>
      </c>
      <c r="F116" s="666">
        <f t="shared" si="68"/>
        <v>4.225336423671374</v>
      </c>
      <c r="G116" s="667">
        <f t="shared" si="68"/>
        <v>6.1731846594291646</v>
      </c>
      <c r="H116" s="668">
        <f t="shared" si="68"/>
        <v>21.97144404327711</v>
      </c>
      <c r="I116" s="665">
        <f t="shared" si="68"/>
        <v>50.659909698003801</v>
      </c>
      <c r="J116" s="666">
        <f t="shared" si="68"/>
        <v>25.104933454430668</v>
      </c>
      <c r="K116" s="667">
        <f t="shared" si="68"/>
        <v>21.44196494652731</v>
      </c>
      <c r="L116" s="668">
        <f t="shared" si="68"/>
        <v>4.1130112970458184</v>
      </c>
      <c r="M116" s="665">
        <f t="shared" si="68"/>
        <v>4.7909656735164248</v>
      </c>
      <c r="N116" s="669">
        <f t="shared" si="67"/>
        <v>8.0911911360558637</v>
      </c>
      <c r="O116" s="667">
        <f>O117+O121+O128+O130+O136+O139</f>
        <v>8.0911911360558637</v>
      </c>
      <c r="P116" s="670">
        <f t="shared" si="68"/>
        <v>0</v>
      </c>
      <c r="Q116" s="665">
        <f t="shared" si="68"/>
        <v>2.2150383660462452</v>
      </c>
      <c r="AC116" s="116"/>
      <c r="AD116" s="116"/>
      <c r="AE116" s="116"/>
      <c r="AF116" s="116"/>
      <c r="AG116" s="116"/>
      <c r="AH116" s="116"/>
      <c r="AI116" s="116"/>
    </row>
    <row r="117" spans="1:35" ht="15.75" thickTop="1">
      <c r="A117" s="543"/>
      <c r="B117" s="556" t="s">
        <v>492</v>
      </c>
      <c r="C117" s="557" t="s">
        <v>6</v>
      </c>
      <c r="D117" s="631">
        <f>SUM(D118:D120)</f>
        <v>0</v>
      </c>
      <c r="E117" s="671">
        <f>SUM(F117:H117)</f>
        <v>0</v>
      </c>
      <c r="F117" s="672">
        <f>SUM(F118:F120)</f>
        <v>0</v>
      </c>
      <c r="G117" s="673">
        <f>SUM(G118:G120)</f>
        <v>0</v>
      </c>
      <c r="H117" s="674">
        <f>SUM(H118:H120)</f>
        <v>0</v>
      </c>
      <c r="I117" s="671">
        <f t="shared" ref="I117:I142" si="69">SUM(J117:L117)</f>
        <v>0</v>
      </c>
      <c r="J117" s="672">
        <f t="shared" ref="J117:Q117" si="70">SUM(J118:J120)</f>
        <v>0</v>
      </c>
      <c r="K117" s="673">
        <f t="shared" si="70"/>
        <v>0</v>
      </c>
      <c r="L117" s="674">
        <f t="shared" si="70"/>
        <v>0</v>
      </c>
      <c r="M117" s="671">
        <f t="shared" si="70"/>
        <v>0</v>
      </c>
      <c r="N117" s="675">
        <f t="shared" si="67"/>
        <v>0</v>
      </c>
      <c r="O117" s="673">
        <f>SUM(O118:O120)</f>
        <v>0</v>
      </c>
      <c r="P117" s="676">
        <f t="shared" si="70"/>
        <v>0</v>
      </c>
      <c r="Q117" s="671">
        <f t="shared" si="70"/>
        <v>0</v>
      </c>
      <c r="AC117" s="116"/>
      <c r="AD117" s="116"/>
      <c r="AE117" s="116"/>
      <c r="AF117" s="116"/>
      <c r="AG117" s="116"/>
      <c r="AH117" s="116"/>
      <c r="AI117" s="116"/>
    </row>
    <row r="118" spans="1:35">
      <c r="A118" s="543"/>
      <c r="B118" s="558" t="s">
        <v>493</v>
      </c>
      <c r="C118" s="559" t="s">
        <v>8</v>
      </c>
      <c r="D118" s="677">
        <v>0</v>
      </c>
      <c r="E118" s="678">
        <f>SUM(F118:H118)</f>
        <v>0</v>
      </c>
      <c r="F118" s="679">
        <f t="shared" ref="F118:H120" si="71">IFERROR($D118*F144/100, 0)</f>
        <v>0</v>
      </c>
      <c r="G118" s="680">
        <f t="shared" si="71"/>
        <v>0</v>
      </c>
      <c r="H118" s="681">
        <f t="shared" si="71"/>
        <v>0</v>
      </c>
      <c r="I118" s="678">
        <f t="shared" si="69"/>
        <v>0</v>
      </c>
      <c r="J118" s="679">
        <f t="shared" ref="J118:M120" si="72">IFERROR($D118*J144/100, 0)</f>
        <v>0</v>
      </c>
      <c r="K118" s="680">
        <f t="shared" si="72"/>
        <v>0</v>
      </c>
      <c r="L118" s="681">
        <f t="shared" si="72"/>
        <v>0</v>
      </c>
      <c r="M118" s="678">
        <f t="shared" si="72"/>
        <v>0</v>
      </c>
      <c r="N118" s="682">
        <f t="shared" si="67"/>
        <v>0</v>
      </c>
      <c r="O118" s="680">
        <f t="shared" ref="O118:Q120" si="73">IFERROR($D118*O144/100, 0)</f>
        <v>0</v>
      </c>
      <c r="P118" s="683">
        <f t="shared" si="73"/>
        <v>0</v>
      </c>
      <c r="Q118" s="678">
        <f t="shared" si="73"/>
        <v>0</v>
      </c>
      <c r="R118" s="116" t="s">
        <v>1382</v>
      </c>
      <c r="AC118" s="116"/>
      <c r="AD118" s="116"/>
      <c r="AE118" s="116"/>
      <c r="AF118" s="116"/>
      <c r="AG118" s="116"/>
      <c r="AH118" s="116"/>
      <c r="AI118" s="116"/>
    </row>
    <row r="119" spans="1:35">
      <c r="A119" s="543"/>
      <c r="B119" s="558" t="s">
        <v>659</v>
      </c>
      <c r="C119" s="559" t="s">
        <v>9</v>
      </c>
      <c r="D119" s="677">
        <v>0</v>
      </c>
      <c r="E119" s="678">
        <f t="shared" ref="E119:E138" si="74">SUM(F119:H119)</f>
        <v>0</v>
      </c>
      <c r="F119" s="679">
        <f t="shared" si="71"/>
        <v>0</v>
      </c>
      <c r="G119" s="680">
        <f t="shared" si="71"/>
        <v>0</v>
      </c>
      <c r="H119" s="681">
        <f t="shared" si="71"/>
        <v>0</v>
      </c>
      <c r="I119" s="678">
        <f t="shared" si="69"/>
        <v>0</v>
      </c>
      <c r="J119" s="679">
        <f t="shared" si="72"/>
        <v>0</v>
      </c>
      <c r="K119" s="680">
        <f t="shared" si="72"/>
        <v>0</v>
      </c>
      <c r="L119" s="681">
        <f t="shared" si="72"/>
        <v>0</v>
      </c>
      <c r="M119" s="678">
        <f t="shared" si="72"/>
        <v>0</v>
      </c>
      <c r="N119" s="682">
        <f t="shared" si="67"/>
        <v>0</v>
      </c>
      <c r="O119" s="680">
        <f t="shared" si="73"/>
        <v>0</v>
      </c>
      <c r="P119" s="683">
        <f t="shared" si="73"/>
        <v>0</v>
      </c>
      <c r="Q119" s="678">
        <f t="shared" si="73"/>
        <v>0</v>
      </c>
      <c r="R119" s="116" t="s">
        <v>1384</v>
      </c>
      <c r="AC119" s="116"/>
      <c r="AD119" s="116"/>
      <c r="AE119" s="116"/>
      <c r="AF119" s="116"/>
      <c r="AG119" s="116"/>
      <c r="AH119" s="116"/>
      <c r="AI119" s="116"/>
    </row>
    <row r="120" spans="1:35">
      <c r="A120" s="543"/>
      <c r="B120" s="558" t="s">
        <v>660</v>
      </c>
      <c r="C120" s="559" t="s">
        <v>11</v>
      </c>
      <c r="D120" s="677">
        <v>0</v>
      </c>
      <c r="E120" s="678">
        <f t="shared" si="74"/>
        <v>0</v>
      </c>
      <c r="F120" s="679">
        <f t="shared" si="71"/>
        <v>0</v>
      </c>
      <c r="G120" s="680">
        <f t="shared" si="71"/>
        <v>0</v>
      </c>
      <c r="H120" s="681">
        <f t="shared" si="71"/>
        <v>0</v>
      </c>
      <c r="I120" s="678">
        <f t="shared" si="69"/>
        <v>0</v>
      </c>
      <c r="J120" s="679">
        <f t="shared" si="72"/>
        <v>0</v>
      </c>
      <c r="K120" s="680">
        <f t="shared" si="72"/>
        <v>0</v>
      </c>
      <c r="L120" s="681">
        <f t="shared" si="72"/>
        <v>0</v>
      </c>
      <c r="M120" s="678">
        <f t="shared" si="72"/>
        <v>0</v>
      </c>
      <c r="N120" s="682">
        <f t="shared" si="67"/>
        <v>0</v>
      </c>
      <c r="O120" s="680">
        <f t="shared" si="73"/>
        <v>0</v>
      </c>
      <c r="P120" s="683">
        <f t="shared" si="73"/>
        <v>0</v>
      </c>
      <c r="Q120" s="678">
        <f t="shared" si="73"/>
        <v>0</v>
      </c>
      <c r="R120" s="116" t="s">
        <v>1386</v>
      </c>
      <c r="AC120" s="116"/>
      <c r="AD120" s="116"/>
      <c r="AE120" s="116"/>
      <c r="AF120" s="116"/>
      <c r="AG120" s="116"/>
      <c r="AH120" s="116"/>
      <c r="AI120" s="116"/>
    </row>
    <row r="121" spans="1:35">
      <c r="A121" s="543"/>
      <c r="B121" s="556" t="s">
        <v>149</v>
      </c>
      <c r="C121" s="560" t="s">
        <v>13</v>
      </c>
      <c r="D121" s="631">
        <f>SUM(D122:D127)</f>
        <v>49.385849999999998</v>
      </c>
      <c r="E121" s="671">
        <f t="shared" si="74"/>
        <v>16.291307202350151</v>
      </c>
      <c r="F121" s="672">
        <f>SUM(F122:F127)</f>
        <v>2.1265470457741262</v>
      </c>
      <c r="G121" s="673">
        <f>SUM(G122:G127)</f>
        <v>3.1068692014636712</v>
      </c>
      <c r="H121" s="674">
        <f>SUM(H122:H127)</f>
        <v>11.057890955112354</v>
      </c>
      <c r="I121" s="671">
        <f t="shared" si="69"/>
        <v>25.496355912381372</v>
      </c>
      <c r="J121" s="672">
        <f t="shared" ref="J121:Q121" si="75">SUM(J122:J127)</f>
        <v>12.634928137979609</v>
      </c>
      <c r="K121" s="673">
        <f t="shared" si="75"/>
        <v>10.791412242864846</v>
      </c>
      <c r="L121" s="674">
        <f t="shared" si="75"/>
        <v>2.0700155315369164</v>
      </c>
      <c r="M121" s="671">
        <f t="shared" si="75"/>
        <v>2.4112195758767805</v>
      </c>
      <c r="N121" s="675">
        <f t="shared" si="67"/>
        <v>4.0721724572697875</v>
      </c>
      <c r="O121" s="673">
        <f>SUM(O122:O127)</f>
        <v>4.0721724572697875</v>
      </c>
      <c r="P121" s="676">
        <f t="shared" si="75"/>
        <v>0</v>
      </c>
      <c r="Q121" s="671">
        <f t="shared" si="75"/>
        <v>1.1147948521218962</v>
      </c>
      <c r="AC121" s="116"/>
      <c r="AD121" s="116"/>
      <c r="AE121" s="116"/>
      <c r="AF121" s="116"/>
      <c r="AG121" s="116"/>
      <c r="AH121" s="116"/>
      <c r="AI121" s="116"/>
    </row>
    <row r="122" spans="1:35">
      <c r="A122" s="543"/>
      <c r="B122" s="558" t="s">
        <v>494</v>
      </c>
      <c r="C122" s="559" t="s">
        <v>15</v>
      </c>
      <c r="D122" s="677">
        <v>49.385849999999998</v>
      </c>
      <c r="E122" s="678">
        <f t="shared" si="74"/>
        <v>16.291307202350151</v>
      </c>
      <c r="F122" s="679">
        <f t="shared" ref="F122:H127" si="76">IFERROR($D122*F147/100, 0)</f>
        <v>2.1265470457741262</v>
      </c>
      <c r="G122" s="680">
        <f t="shared" si="76"/>
        <v>3.1068692014636712</v>
      </c>
      <c r="H122" s="681">
        <f t="shared" si="76"/>
        <v>11.057890955112354</v>
      </c>
      <c r="I122" s="678">
        <f t="shared" si="69"/>
        <v>25.496355912381372</v>
      </c>
      <c r="J122" s="679">
        <f t="shared" ref="J122:Q127" si="77">IFERROR($D122*J147/100, 0)</f>
        <v>12.634928137979609</v>
      </c>
      <c r="K122" s="680">
        <f t="shared" si="77"/>
        <v>10.791412242864846</v>
      </c>
      <c r="L122" s="681">
        <f t="shared" si="77"/>
        <v>2.0700155315369164</v>
      </c>
      <c r="M122" s="678">
        <f t="shared" si="77"/>
        <v>2.4112195758767805</v>
      </c>
      <c r="N122" s="682">
        <f t="shared" si="67"/>
        <v>4.0721724572697875</v>
      </c>
      <c r="O122" s="680">
        <f t="shared" ref="O122:Q126" si="78">IFERROR($D122*O147/100, 0)</f>
        <v>4.0721724572697875</v>
      </c>
      <c r="P122" s="683">
        <f t="shared" si="78"/>
        <v>0</v>
      </c>
      <c r="Q122" s="678">
        <f t="shared" si="78"/>
        <v>1.1147948521218962</v>
      </c>
      <c r="R122" s="116" t="s">
        <v>1388</v>
      </c>
      <c r="AC122" s="116"/>
      <c r="AD122" s="116"/>
      <c r="AE122" s="116"/>
      <c r="AF122" s="116"/>
      <c r="AG122" s="116"/>
      <c r="AH122" s="116"/>
      <c r="AI122" s="116"/>
    </row>
    <row r="123" spans="1:35">
      <c r="A123" s="543"/>
      <c r="B123" s="558" t="s">
        <v>496</v>
      </c>
      <c r="C123" s="559" t="s">
        <v>593</v>
      </c>
      <c r="D123" s="677">
        <v>0</v>
      </c>
      <c r="E123" s="678">
        <f t="shared" si="74"/>
        <v>0</v>
      </c>
      <c r="F123" s="679">
        <f t="shared" si="76"/>
        <v>0</v>
      </c>
      <c r="G123" s="680">
        <f t="shared" si="76"/>
        <v>0</v>
      </c>
      <c r="H123" s="681">
        <f t="shared" si="76"/>
        <v>0</v>
      </c>
      <c r="I123" s="678">
        <f t="shared" si="69"/>
        <v>0</v>
      </c>
      <c r="J123" s="679">
        <f t="shared" si="77"/>
        <v>0</v>
      </c>
      <c r="K123" s="680">
        <f t="shared" si="77"/>
        <v>0</v>
      </c>
      <c r="L123" s="681">
        <f t="shared" si="77"/>
        <v>0</v>
      </c>
      <c r="M123" s="678">
        <f t="shared" si="77"/>
        <v>0</v>
      </c>
      <c r="N123" s="682">
        <f t="shared" si="67"/>
        <v>0</v>
      </c>
      <c r="O123" s="680">
        <f t="shared" si="78"/>
        <v>0</v>
      </c>
      <c r="P123" s="683">
        <f t="shared" si="78"/>
        <v>0</v>
      </c>
      <c r="Q123" s="678">
        <f t="shared" si="78"/>
        <v>0</v>
      </c>
      <c r="R123" s="595" t="s">
        <v>1390</v>
      </c>
      <c r="S123" s="595" t="s">
        <v>1436</v>
      </c>
      <c r="T123" s="595" t="s">
        <v>1437</v>
      </c>
      <c r="U123" s="595" t="s">
        <v>1438</v>
      </c>
      <c r="AC123" s="116"/>
      <c r="AD123" s="116"/>
      <c r="AE123" s="116"/>
      <c r="AF123" s="116"/>
      <c r="AG123" s="116"/>
      <c r="AH123" s="116"/>
      <c r="AI123" s="116"/>
    </row>
    <row r="124" spans="1:35">
      <c r="A124" s="543"/>
      <c r="B124" s="558" t="s">
        <v>661</v>
      </c>
      <c r="C124" s="559" t="s">
        <v>21</v>
      </c>
      <c r="D124" s="677">
        <v>0</v>
      </c>
      <c r="E124" s="678">
        <f t="shared" si="74"/>
        <v>0</v>
      </c>
      <c r="F124" s="679">
        <f t="shared" si="76"/>
        <v>0</v>
      </c>
      <c r="G124" s="680">
        <f t="shared" si="76"/>
        <v>0</v>
      </c>
      <c r="H124" s="681">
        <f t="shared" si="76"/>
        <v>0</v>
      </c>
      <c r="I124" s="678">
        <f t="shared" si="69"/>
        <v>0</v>
      </c>
      <c r="J124" s="679">
        <f t="shared" si="77"/>
        <v>0</v>
      </c>
      <c r="K124" s="680">
        <f t="shared" si="77"/>
        <v>0</v>
      </c>
      <c r="L124" s="681">
        <f t="shared" si="77"/>
        <v>0</v>
      </c>
      <c r="M124" s="678">
        <f t="shared" si="77"/>
        <v>0</v>
      </c>
      <c r="N124" s="682">
        <f t="shared" si="67"/>
        <v>0</v>
      </c>
      <c r="O124" s="680">
        <f t="shared" si="78"/>
        <v>0</v>
      </c>
      <c r="P124" s="683">
        <f t="shared" si="78"/>
        <v>0</v>
      </c>
      <c r="Q124" s="678">
        <f t="shared" si="78"/>
        <v>0</v>
      </c>
      <c r="R124" s="595" t="s">
        <v>1392</v>
      </c>
      <c r="AC124" s="116"/>
      <c r="AD124" s="116"/>
      <c r="AE124" s="116"/>
      <c r="AF124" s="116"/>
      <c r="AG124" s="116"/>
      <c r="AH124" s="116"/>
      <c r="AI124" s="116"/>
    </row>
    <row r="125" spans="1:35">
      <c r="A125" s="543"/>
      <c r="B125" s="558" t="s">
        <v>662</v>
      </c>
      <c r="C125" s="559" t="s">
        <v>23</v>
      </c>
      <c r="D125" s="677">
        <v>0</v>
      </c>
      <c r="E125" s="678">
        <f>SUM(F125:H125)</f>
        <v>0</v>
      </c>
      <c r="F125" s="679">
        <f t="shared" si="76"/>
        <v>0</v>
      </c>
      <c r="G125" s="680">
        <f t="shared" si="76"/>
        <v>0</v>
      </c>
      <c r="H125" s="681">
        <f t="shared" si="76"/>
        <v>0</v>
      </c>
      <c r="I125" s="678">
        <f>SUM(J125:L125)</f>
        <v>0</v>
      </c>
      <c r="J125" s="679">
        <f t="shared" si="77"/>
        <v>0</v>
      </c>
      <c r="K125" s="680">
        <f t="shared" si="77"/>
        <v>0</v>
      </c>
      <c r="L125" s="681">
        <f t="shared" si="77"/>
        <v>0</v>
      </c>
      <c r="M125" s="678">
        <f t="shared" si="77"/>
        <v>0</v>
      </c>
      <c r="N125" s="682">
        <f>+O125+P125</f>
        <v>0</v>
      </c>
      <c r="O125" s="680">
        <f t="shared" si="78"/>
        <v>0</v>
      </c>
      <c r="P125" s="683">
        <f t="shared" si="78"/>
        <v>0</v>
      </c>
      <c r="Q125" s="678">
        <f t="shared" si="78"/>
        <v>0</v>
      </c>
      <c r="R125" s="595" t="s">
        <v>1394</v>
      </c>
      <c r="AC125" s="116"/>
      <c r="AD125" s="116"/>
      <c r="AE125" s="116"/>
      <c r="AF125" s="116"/>
      <c r="AG125" s="116"/>
      <c r="AH125" s="116"/>
      <c r="AI125" s="116"/>
    </row>
    <row r="126" spans="1:35">
      <c r="A126" s="543"/>
      <c r="B126" s="558" t="s">
        <v>663</v>
      </c>
      <c r="C126" s="559" t="s">
        <v>25</v>
      </c>
      <c r="D126" s="677">
        <v>0</v>
      </c>
      <c r="E126" s="678">
        <f>SUM(F126:H126)</f>
        <v>0</v>
      </c>
      <c r="F126" s="679">
        <f t="shared" si="76"/>
        <v>0</v>
      </c>
      <c r="G126" s="680">
        <f t="shared" si="76"/>
        <v>0</v>
      </c>
      <c r="H126" s="681">
        <f t="shared" si="76"/>
        <v>0</v>
      </c>
      <c r="I126" s="678">
        <f>SUM(J126:L126)</f>
        <v>0</v>
      </c>
      <c r="J126" s="679">
        <f t="shared" si="77"/>
        <v>0</v>
      </c>
      <c r="K126" s="680">
        <f t="shared" si="77"/>
        <v>0</v>
      </c>
      <c r="L126" s="681">
        <f t="shared" si="77"/>
        <v>0</v>
      </c>
      <c r="M126" s="678">
        <f t="shared" si="77"/>
        <v>0</v>
      </c>
      <c r="N126" s="682">
        <f>+O126+P126</f>
        <v>0</v>
      </c>
      <c r="O126" s="680">
        <f t="shared" si="78"/>
        <v>0</v>
      </c>
      <c r="P126" s="683">
        <f t="shared" si="78"/>
        <v>0</v>
      </c>
      <c r="Q126" s="678">
        <f t="shared" si="78"/>
        <v>0</v>
      </c>
      <c r="R126" s="595" t="s">
        <v>1396</v>
      </c>
      <c r="AC126" s="116"/>
      <c r="AD126" s="116"/>
      <c r="AE126" s="116"/>
      <c r="AF126" s="116"/>
      <c r="AG126" s="116"/>
      <c r="AH126" s="116"/>
      <c r="AI126" s="116"/>
    </row>
    <row r="127" spans="1:35">
      <c r="A127" s="543"/>
      <c r="B127" s="558" t="s">
        <v>664</v>
      </c>
      <c r="C127" s="559" t="s">
        <v>665</v>
      </c>
      <c r="D127" s="677">
        <v>0</v>
      </c>
      <c r="E127" s="678">
        <f t="shared" si="74"/>
        <v>0</v>
      </c>
      <c r="F127" s="679">
        <f t="shared" si="76"/>
        <v>0</v>
      </c>
      <c r="G127" s="680">
        <f t="shared" si="76"/>
        <v>0</v>
      </c>
      <c r="H127" s="681">
        <f t="shared" si="76"/>
        <v>0</v>
      </c>
      <c r="I127" s="678">
        <f t="shared" si="69"/>
        <v>0</v>
      </c>
      <c r="J127" s="679">
        <f t="shared" si="77"/>
        <v>0</v>
      </c>
      <c r="K127" s="680">
        <f t="shared" si="77"/>
        <v>0</v>
      </c>
      <c r="L127" s="681">
        <f t="shared" si="77"/>
        <v>0</v>
      </c>
      <c r="M127" s="678">
        <f t="shared" si="77"/>
        <v>0</v>
      </c>
      <c r="N127" s="682">
        <f t="shared" si="67"/>
        <v>0</v>
      </c>
      <c r="O127" s="680">
        <f>IFERROR($D127*O152/100, 0)</f>
        <v>0</v>
      </c>
      <c r="P127" s="683">
        <f t="shared" si="77"/>
        <v>0</v>
      </c>
      <c r="Q127" s="678">
        <f t="shared" si="77"/>
        <v>0</v>
      </c>
      <c r="R127" s="595" t="s">
        <v>1398</v>
      </c>
      <c r="AC127" s="116"/>
      <c r="AD127" s="116"/>
      <c r="AE127" s="116"/>
      <c r="AF127" s="116"/>
      <c r="AG127" s="116"/>
      <c r="AH127" s="116"/>
      <c r="AI127" s="116"/>
    </row>
    <row r="128" spans="1:35">
      <c r="A128" s="543"/>
      <c r="B128" s="556" t="s">
        <v>151</v>
      </c>
      <c r="C128" s="562" t="s">
        <v>29</v>
      </c>
      <c r="D128" s="631">
        <f>D129</f>
        <v>8.4968100000000018</v>
      </c>
      <c r="E128" s="671">
        <f t="shared" si="74"/>
        <v>2.8029109947485127</v>
      </c>
      <c r="F128" s="672">
        <f>F129</f>
        <v>0.36587132152234014</v>
      </c>
      <c r="G128" s="673">
        <f>G129</f>
        <v>0.53453524237587369</v>
      </c>
      <c r="H128" s="674">
        <f>H129</f>
        <v>1.902504430850299</v>
      </c>
      <c r="I128" s="671">
        <f t="shared" si="69"/>
        <v>4.3866348737519196</v>
      </c>
      <c r="J128" s="672">
        <f t="shared" ref="J128:Q128" si="79">J129</f>
        <v>2.1738328641112092</v>
      </c>
      <c r="K128" s="673">
        <f t="shared" si="79"/>
        <v>1.8566569059618592</v>
      </c>
      <c r="L128" s="674">
        <f t="shared" si="79"/>
        <v>0.35614510367885116</v>
      </c>
      <c r="M128" s="671">
        <f t="shared" si="79"/>
        <v>0.41484908338128412</v>
      </c>
      <c r="N128" s="675">
        <f t="shared" si="67"/>
        <v>0.7006151692570749</v>
      </c>
      <c r="O128" s="673">
        <f>O129</f>
        <v>0.7006151692570749</v>
      </c>
      <c r="P128" s="676">
        <f t="shared" si="79"/>
        <v>0</v>
      </c>
      <c r="Q128" s="671">
        <f t="shared" si="79"/>
        <v>0.19179987886120922</v>
      </c>
      <c r="AC128" s="116"/>
      <c r="AD128" s="116"/>
      <c r="AE128" s="116"/>
      <c r="AF128" s="116"/>
      <c r="AG128" s="116"/>
      <c r="AH128" s="116"/>
      <c r="AI128" s="116"/>
    </row>
    <row r="129" spans="1:35">
      <c r="A129" s="543"/>
      <c r="B129" s="558" t="s">
        <v>497</v>
      </c>
      <c r="C129" s="563" t="s">
        <v>666</v>
      </c>
      <c r="D129" s="677">
        <v>8.4968100000000018</v>
      </c>
      <c r="E129" s="678">
        <f t="shared" si="74"/>
        <v>2.8029109947485127</v>
      </c>
      <c r="F129" s="679">
        <f>IFERROR($D129*F153/100, 0)</f>
        <v>0.36587132152234014</v>
      </c>
      <c r="G129" s="680">
        <f>IFERROR($D129*G153/100, 0)</f>
        <v>0.53453524237587369</v>
      </c>
      <c r="H129" s="681">
        <f>IFERROR($D129*H153/100, 0)</f>
        <v>1.902504430850299</v>
      </c>
      <c r="I129" s="678">
        <f t="shared" si="69"/>
        <v>4.3866348737519196</v>
      </c>
      <c r="J129" s="679">
        <f t="shared" ref="J129:Q129" si="80">IFERROR($D129*J153/100, 0)</f>
        <v>2.1738328641112092</v>
      </c>
      <c r="K129" s="680">
        <f t="shared" si="80"/>
        <v>1.8566569059618592</v>
      </c>
      <c r="L129" s="681">
        <f t="shared" si="80"/>
        <v>0.35614510367885116</v>
      </c>
      <c r="M129" s="678">
        <f t="shared" si="80"/>
        <v>0.41484908338128412</v>
      </c>
      <c r="N129" s="682">
        <f t="shared" si="67"/>
        <v>0.7006151692570749</v>
      </c>
      <c r="O129" s="680">
        <f>IFERROR($D129*O153/100, 0)</f>
        <v>0.7006151692570749</v>
      </c>
      <c r="P129" s="683">
        <f t="shared" si="80"/>
        <v>0</v>
      </c>
      <c r="Q129" s="678">
        <f t="shared" si="80"/>
        <v>0.19179987886120922</v>
      </c>
      <c r="R129" s="595" t="s">
        <v>1400</v>
      </c>
      <c r="AC129" s="116"/>
      <c r="AD129" s="116"/>
      <c r="AE129" s="116"/>
      <c r="AF129" s="116"/>
      <c r="AG129" s="116"/>
      <c r="AH129" s="116"/>
      <c r="AI129" s="116"/>
    </row>
    <row r="130" spans="1:35">
      <c r="A130" s="543"/>
      <c r="B130" s="556" t="s">
        <v>153</v>
      </c>
      <c r="C130" s="562" t="s">
        <v>35</v>
      </c>
      <c r="D130" s="631">
        <f>D131+D135</f>
        <v>25.385520000000003</v>
      </c>
      <c r="E130" s="671">
        <f t="shared" si="74"/>
        <v>8.3741254794926867</v>
      </c>
      <c r="F130" s="672">
        <f>F131+F135</f>
        <v>1.0930965562289605</v>
      </c>
      <c r="G130" s="673">
        <f>G131+G135</f>
        <v>1.5970058276032519</v>
      </c>
      <c r="H130" s="674">
        <f>H131+H135</f>
        <v>5.6840230956604749</v>
      </c>
      <c r="I130" s="671">
        <f t="shared" si="69"/>
        <v>13.105742898844015</v>
      </c>
      <c r="J130" s="672">
        <f t="shared" ref="J130:Q130" si="81">J131+J135</f>
        <v>6.4946583068883941</v>
      </c>
      <c r="K130" s="673">
        <f t="shared" si="81"/>
        <v>5.5470465997748439</v>
      </c>
      <c r="L130" s="674">
        <f t="shared" si="81"/>
        <v>1.0640379921807772</v>
      </c>
      <c r="M130" s="671">
        <f t="shared" si="81"/>
        <v>1.2394251140318844</v>
      </c>
      <c r="N130" s="675">
        <f t="shared" si="67"/>
        <v>2.0931950215997368</v>
      </c>
      <c r="O130" s="673">
        <f>O131+O135</f>
        <v>2.0931950215997368</v>
      </c>
      <c r="P130" s="676">
        <f t="shared" si="81"/>
        <v>0</v>
      </c>
      <c r="Q130" s="671">
        <f t="shared" si="81"/>
        <v>0.57303148603167586</v>
      </c>
      <c r="R130" s="595"/>
      <c r="AC130" s="116"/>
      <c r="AD130" s="116"/>
      <c r="AE130" s="116"/>
      <c r="AF130" s="116"/>
      <c r="AG130" s="116"/>
      <c r="AH130" s="116"/>
      <c r="AI130" s="116"/>
    </row>
    <row r="131" spans="1:35">
      <c r="A131" s="543"/>
      <c r="B131" s="558" t="s">
        <v>498</v>
      </c>
      <c r="C131" s="563" t="s">
        <v>37</v>
      </c>
      <c r="D131" s="677">
        <v>0</v>
      </c>
      <c r="E131" s="678">
        <f t="shared" si="74"/>
        <v>0</v>
      </c>
      <c r="F131" s="679">
        <f t="shared" ref="F131:H135" si="82">IFERROR($D131*F154/100, 0)</f>
        <v>0</v>
      </c>
      <c r="G131" s="680">
        <f t="shared" si="82"/>
        <v>0</v>
      </c>
      <c r="H131" s="681">
        <f t="shared" si="82"/>
        <v>0</v>
      </c>
      <c r="I131" s="678">
        <f t="shared" si="69"/>
        <v>0</v>
      </c>
      <c r="J131" s="679">
        <f t="shared" ref="J131:Q135" si="83">IFERROR($D131*J154/100, 0)</f>
        <v>0</v>
      </c>
      <c r="K131" s="680">
        <f t="shared" si="83"/>
        <v>0</v>
      </c>
      <c r="L131" s="681">
        <f t="shared" si="83"/>
        <v>0</v>
      </c>
      <c r="M131" s="678">
        <f t="shared" si="83"/>
        <v>0</v>
      </c>
      <c r="N131" s="682">
        <f t="shared" si="67"/>
        <v>0</v>
      </c>
      <c r="O131" s="680">
        <f t="shared" ref="O131:Q134" si="84">IFERROR($D131*O154/100, 0)</f>
        <v>0</v>
      </c>
      <c r="P131" s="683">
        <f t="shared" si="84"/>
        <v>0</v>
      </c>
      <c r="Q131" s="678">
        <f t="shared" si="84"/>
        <v>0</v>
      </c>
      <c r="R131" s="595" t="s">
        <v>1404</v>
      </c>
      <c r="AC131" s="116"/>
      <c r="AD131" s="116"/>
      <c r="AE131" s="116"/>
      <c r="AF131" s="116"/>
      <c r="AG131" s="116"/>
      <c r="AH131" s="116"/>
      <c r="AI131" s="116"/>
    </row>
    <row r="132" spans="1:35">
      <c r="A132" s="543"/>
      <c r="B132" s="558" t="s">
        <v>499</v>
      </c>
      <c r="C132" s="567" t="s">
        <v>40</v>
      </c>
      <c r="D132" s="677">
        <v>0</v>
      </c>
      <c r="E132" s="678">
        <f>SUM(F132:H132)</f>
        <v>0</v>
      </c>
      <c r="F132" s="679">
        <f t="shared" si="82"/>
        <v>0</v>
      </c>
      <c r="G132" s="680">
        <f t="shared" si="82"/>
        <v>0</v>
      </c>
      <c r="H132" s="681">
        <f t="shared" si="82"/>
        <v>0</v>
      </c>
      <c r="I132" s="678">
        <f>SUM(J132:L132)</f>
        <v>0</v>
      </c>
      <c r="J132" s="679">
        <f t="shared" si="83"/>
        <v>0</v>
      </c>
      <c r="K132" s="680">
        <f t="shared" si="83"/>
        <v>0</v>
      </c>
      <c r="L132" s="681">
        <f t="shared" si="83"/>
        <v>0</v>
      </c>
      <c r="M132" s="678">
        <f t="shared" si="83"/>
        <v>0</v>
      </c>
      <c r="N132" s="682">
        <f>+O132+P132</f>
        <v>0</v>
      </c>
      <c r="O132" s="680">
        <f t="shared" si="84"/>
        <v>0</v>
      </c>
      <c r="P132" s="683">
        <f t="shared" si="84"/>
        <v>0</v>
      </c>
      <c r="Q132" s="678">
        <f t="shared" si="84"/>
        <v>0</v>
      </c>
      <c r="R132" s="595" t="s">
        <v>1406</v>
      </c>
      <c r="AC132" s="116"/>
      <c r="AD132" s="116"/>
      <c r="AE132" s="116"/>
      <c r="AF132" s="116"/>
      <c r="AG132" s="116"/>
      <c r="AH132" s="116"/>
      <c r="AI132" s="116"/>
    </row>
    <row r="133" spans="1:35">
      <c r="A133" s="543"/>
      <c r="B133" s="558" t="s">
        <v>500</v>
      </c>
      <c r="C133" s="567" t="s">
        <v>43</v>
      </c>
      <c r="D133" s="677">
        <v>0</v>
      </c>
      <c r="E133" s="678">
        <f>SUM(F133:H133)</f>
        <v>0</v>
      </c>
      <c r="F133" s="679">
        <f t="shared" si="82"/>
        <v>0</v>
      </c>
      <c r="G133" s="680">
        <f t="shared" si="82"/>
        <v>0</v>
      </c>
      <c r="H133" s="681">
        <f t="shared" si="82"/>
        <v>0</v>
      </c>
      <c r="I133" s="678">
        <f>SUM(J133:L133)</f>
        <v>0</v>
      </c>
      <c r="J133" s="679">
        <f t="shared" si="83"/>
        <v>0</v>
      </c>
      <c r="K133" s="680">
        <f t="shared" si="83"/>
        <v>0</v>
      </c>
      <c r="L133" s="681">
        <f t="shared" si="83"/>
        <v>0</v>
      </c>
      <c r="M133" s="678">
        <f t="shared" si="83"/>
        <v>0</v>
      </c>
      <c r="N133" s="682">
        <f>+O133+P133</f>
        <v>0</v>
      </c>
      <c r="O133" s="680">
        <f t="shared" si="84"/>
        <v>0</v>
      </c>
      <c r="P133" s="683">
        <f t="shared" si="84"/>
        <v>0</v>
      </c>
      <c r="Q133" s="678">
        <f t="shared" si="84"/>
        <v>0</v>
      </c>
      <c r="R133" s="595" t="s">
        <v>1408</v>
      </c>
      <c r="AC133" s="116"/>
      <c r="AD133" s="116"/>
      <c r="AE133" s="116"/>
      <c r="AF133" s="116"/>
      <c r="AG133" s="116"/>
      <c r="AH133" s="116"/>
      <c r="AI133" s="116"/>
    </row>
    <row r="134" spans="1:35" ht="26.25">
      <c r="A134" s="543"/>
      <c r="B134" s="558" t="s">
        <v>501</v>
      </c>
      <c r="C134" s="567" t="s">
        <v>45</v>
      </c>
      <c r="D134" s="677">
        <v>0</v>
      </c>
      <c r="E134" s="678">
        <f>SUM(F134:H134)</f>
        <v>0</v>
      </c>
      <c r="F134" s="679">
        <f t="shared" si="82"/>
        <v>0</v>
      </c>
      <c r="G134" s="680">
        <f t="shared" si="82"/>
        <v>0</v>
      </c>
      <c r="H134" s="681">
        <f t="shared" si="82"/>
        <v>0</v>
      </c>
      <c r="I134" s="678">
        <f>SUM(J134:L134)</f>
        <v>0</v>
      </c>
      <c r="J134" s="679">
        <f t="shared" si="83"/>
        <v>0</v>
      </c>
      <c r="K134" s="680">
        <f t="shared" si="83"/>
        <v>0</v>
      </c>
      <c r="L134" s="681">
        <f t="shared" si="83"/>
        <v>0</v>
      </c>
      <c r="M134" s="678">
        <f t="shared" si="83"/>
        <v>0</v>
      </c>
      <c r="N134" s="682">
        <f>+O134+P134</f>
        <v>0</v>
      </c>
      <c r="O134" s="680">
        <f t="shared" si="84"/>
        <v>0</v>
      </c>
      <c r="P134" s="683">
        <f t="shared" si="84"/>
        <v>0</v>
      </c>
      <c r="Q134" s="678">
        <f t="shared" si="84"/>
        <v>0</v>
      </c>
      <c r="R134" s="595" t="s">
        <v>1410</v>
      </c>
      <c r="AC134" s="116"/>
      <c r="AD134" s="116"/>
      <c r="AE134" s="116"/>
      <c r="AF134" s="116"/>
      <c r="AG134" s="116"/>
      <c r="AH134" s="116"/>
      <c r="AI134" s="116"/>
    </row>
    <row r="135" spans="1:35" ht="26.25">
      <c r="A135" s="543"/>
      <c r="B135" s="558" t="s">
        <v>502</v>
      </c>
      <c r="C135" s="567" t="s">
        <v>603</v>
      </c>
      <c r="D135" s="677">
        <v>25.385520000000003</v>
      </c>
      <c r="E135" s="678">
        <f t="shared" si="74"/>
        <v>8.3741254794926867</v>
      </c>
      <c r="F135" s="679">
        <f t="shared" si="82"/>
        <v>1.0930965562289605</v>
      </c>
      <c r="G135" s="680">
        <f t="shared" si="82"/>
        <v>1.5970058276032519</v>
      </c>
      <c r="H135" s="681">
        <f t="shared" si="82"/>
        <v>5.6840230956604749</v>
      </c>
      <c r="I135" s="678">
        <f t="shared" si="69"/>
        <v>13.105742898844015</v>
      </c>
      <c r="J135" s="679">
        <f t="shared" si="83"/>
        <v>6.4946583068883941</v>
      </c>
      <c r="K135" s="680">
        <f t="shared" si="83"/>
        <v>5.5470465997748439</v>
      </c>
      <c r="L135" s="681">
        <f t="shared" si="83"/>
        <v>1.0640379921807772</v>
      </c>
      <c r="M135" s="678">
        <f t="shared" si="83"/>
        <v>1.2394251140318844</v>
      </c>
      <c r="N135" s="682">
        <f t="shared" si="67"/>
        <v>2.0931950215997368</v>
      </c>
      <c r="O135" s="680">
        <f>IFERROR($D135*O158/100, 0)</f>
        <v>2.0931950215997368</v>
      </c>
      <c r="P135" s="683">
        <f t="shared" si="83"/>
        <v>0</v>
      </c>
      <c r="Q135" s="678">
        <f t="shared" si="83"/>
        <v>0.57303148603167586</v>
      </c>
      <c r="R135" s="595" t="s">
        <v>1412</v>
      </c>
      <c r="AC135" s="116"/>
      <c r="AD135" s="116"/>
      <c r="AE135" s="116"/>
      <c r="AF135" s="116"/>
      <c r="AG135" s="116"/>
      <c r="AH135" s="116"/>
      <c r="AI135" s="116"/>
    </row>
    <row r="136" spans="1:35">
      <c r="A136" s="543"/>
      <c r="B136" s="556" t="s">
        <v>155</v>
      </c>
      <c r="C136" s="569" t="s">
        <v>51</v>
      </c>
      <c r="D136" s="640">
        <f>D137+D138</f>
        <v>0</v>
      </c>
      <c r="E136" s="641">
        <f t="shared" si="74"/>
        <v>0</v>
      </c>
      <c r="F136" s="684">
        <f>F137+F138</f>
        <v>0</v>
      </c>
      <c r="G136" s="685">
        <f>G137+G138</f>
        <v>0</v>
      </c>
      <c r="H136" s="686">
        <f>H137+H138</f>
        <v>0</v>
      </c>
      <c r="I136" s="641">
        <f t="shared" si="69"/>
        <v>0</v>
      </c>
      <c r="J136" s="684">
        <f t="shared" ref="J136:Q136" si="85">J137+J138</f>
        <v>0</v>
      </c>
      <c r="K136" s="685">
        <f t="shared" si="85"/>
        <v>0</v>
      </c>
      <c r="L136" s="686">
        <f t="shared" si="85"/>
        <v>0</v>
      </c>
      <c r="M136" s="641">
        <f t="shared" si="85"/>
        <v>0</v>
      </c>
      <c r="N136" s="687">
        <f t="shared" si="67"/>
        <v>0</v>
      </c>
      <c r="O136" s="685">
        <f>O137+O138</f>
        <v>0</v>
      </c>
      <c r="P136" s="688">
        <f t="shared" si="85"/>
        <v>0</v>
      </c>
      <c r="Q136" s="641">
        <f t="shared" si="85"/>
        <v>0</v>
      </c>
      <c r="R136" s="595"/>
      <c r="AC136" s="116"/>
      <c r="AD136" s="116"/>
      <c r="AE136" s="116"/>
      <c r="AF136" s="116"/>
      <c r="AG136" s="116"/>
      <c r="AH136" s="116"/>
      <c r="AI136" s="116"/>
    </row>
    <row r="137" spans="1:35">
      <c r="A137" s="543"/>
      <c r="B137" s="575" t="s">
        <v>667</v>
      </c>
      <c r="C137" s="576" t="s">
        <v>53</v>
      </c>
      <c r="D137" s="689">
        <v>0</v>
      </c>
      <c r="E137" s="678">
        <f t="shared" si="74"/>
        <v>0</v>
      </c>
      <c r="F137" s="679">
        <f t="shared" ref="F137:H138" si="86">IFERROR($D137*F159/100, 0)</f>
        <v>0</v>
      </c>
      <c r="G137" s="680">
        <f t="shared" si="86"/>
        <v>0</v>
      </c>
      <c r="H137" s="681">
        <f t="shared" si="86"/>
        <v>0</v>
      </c>
      <c r="I137" s="678">
        <f t="shared" si="69"/>
        <v>0</v>
      </c>
      <c r="J137" s="679">
        <f t="shared" ref="J137:M138" si="87">IFERROR($D137*J159/100, 0)</f>
        <v>0</v>
      </c>
      <c r="K137" s="680">
        <f t="shared" si="87"/>
        <v>0</v>
      </c>
      <c r="L137" s="681">
        <f t="shared" si="87"/>
        <v>0</v>
      </c>
      <c r="M137" s="678">
        <f t="shared" si="87"/>
        <v>0</v>
      </c>
      <c r="N137" s="682">
        <f t="shared" si="67"/>
        <v>0</v>
      </c>
      <c r="O137" s="680">
        <f t="shared" ref="O137:Q138" si="88">IFERROR($D137*O159/100, 0)</f>
        <v>0</v>
      </c>
      <c r="P137" s="683">
        <f t="shared" si="88"/>
        <v>0</v>
      </c>
      <c r="Q137" s="678">
        <f t="shared" si="88"/>
        <v>0</v>
      </c>
      <c r="R137" s="116" t="s">
        <v>1414</v>
      </c>
      <c r="AC137" s="116"/>
      <c r="AD137" s="116"/>
      <c r="AE137" s="116"/>
      <c r="AF137" s="116"/>
      <c r="AG137" s="116"/>
      <c r="AH137" s="116"/>
      <c r="AI137" s="116"/>
    </row>
    <row r="138" spans="1:35">
      <c r="A138" s="543"/>
      <c r="B138" s="575" t="s">
        <v>668</v>
      </c>
      <c r="C138" s="580" t="s">
        <v>669</v>
      </c>
      <c r="D138" s="689">
        <v>0</v>
      </c>
      <c r="E138" s="678">
        <f t="shared" si="74"/>
        <v>0</v>
      </c>
      <c r="F138" s="679">
        <f t="shared" si="86"/>
        <v>0</v>
      </c>
      <c r="G138" s="680">
        <f t="shared" si="86"/>
        <v>0</v>
      </c>
      <c r="H138" s="681">
        <f t="shared" si="86"/>
        <v>0</v>
      </c>
      <c r="I138" s="678">
        <f t="shared" si="69"/>
        <v>0</v>
      </c>
      <c r="J138" s="679">
        <f t="shared" si="87"/>
        <v>0</v>
      </c>
      <c r="K138" s="680">
        <f t="shared" si="87"/>
        <v>0</v>
      </c>
      <c r="L138" s="681">
        <f t="shared" si="87"/>
        <v>0</v>
      </c>
      <c r="M138" s="678">
        <f t="shared" si="87"/>
        <v>0</v>
      </c>
      <c r="N138" s="682">
        <f t="shared" si="67"/>
        <v>0</v>
      </c>
      <c r="O138" s="680">
        <f t="shared" si="88"/>
        <v>0</v>
      </c>
      <c r="P138" s="683">
        <f t="shared" si="88"/>
        <v>0</v>
      </c>
      <c r="Q138" s="678">
        <f t="shared" si="88"/>
        <v>0</v>
      </c>
      <c r="R138" s="116" t="s">
        <v>1416</v>
      </c>
      <c r="AC138" s="116"/>
      <c r="AD138" s="116"/>
      <c r="AE138" s="116"/>
      <c r="AF138" s="116"/>
      <c r="AG138" s="116"/>
      <c r="AH138" s="116"/>
      <c r="AI138" s="116"/>
    </row>
    <row r="139" spans="1:35">
      <c r="A139" s="543"/>
      <c r="B139" s="581" t="s">
        <v>157</v>
      </c>
      <c r="C139" s="582" t="s">
        <v>604</v>
      </c>
      <c r="D139" s="640">
        <f>D140+D141+D142</f>
        <v>14.858890000000001</v>
      </c>
      <c r="E139" s="641">
        <f t="shared" ref="E139:Q139" si="89">E140+E141+E142</f>
        <v>4.9016214497862984</v>
      </c>
      <c r="F139" s="640">
        <f t="shared" si="89"/>
        <v>0.63982150014594685</v>
      </c>
      <c r="G139" s="690">
        <f t="shared" si="89"/>
        <v>0.93477438798636714</v>
      </c>
      <c r="H139" s="691">
        <f t="shared" si="89"/>
        <v>3.3270255616539846</v>
      </c>
      <c r="I139" s="641">
        <f t="shared" si="89"/>
        <v>7.6711760130264937</v>
      </c>
      <c r="J139" s="690">
        <f t="shared" si="89"/>
        <v>3.8015141454514572</v>
      </c>
      <c r="K139" s="690">
        <f t="shared" si="89"/>
        <v>3.2468491979257634</v>
      </c>
      <c r="L139" s="692">
        <f t="shared" si="89"/>
        <v>0.62281266964927351</v>
      </c>
      <c r="M139" s="693">
        <f t="shared" si="89"/>
        <v>0.72547190022647656</v>
      </c>
      <c r="N139" s="687">
        <f t="shared" si="67"/>
        <v>1.2252084879292646</v>
      </c>
      <c r="O139" s="690">
        <f>O140+O141+O142</f>
        <v>1.2252084879292646</v>
      </c>
      <c r="P139" s="694">
        <f t="shared" si="89"/>
        <v>0</v>
      </c>
      <c r="Q139" s="693">
        <f t="shared" si="89"/>
        <v>0.33541214903146388</v>
      </c>
      <c r="AC139" s="116"/>
      <c r="AD139" s="116"/>
      <c r="AE139" s="116"/>
      <c r="AF139" s="116"/>
      <c r="AG139" s="116"/>
      <c r="AH139" s="116"/>
      <c r="AI139" s="116"/>
    </row>
    <row r="140" spans="1:35">
      <c r="A140" s="543"/>
      <c r="B140" s="583" t="s">
        <v>503</v>
      </c>
      <c r="C140" s="584" t="s">
        <v>1434</v>
      </c>
      <c r="D140" s="695">
        <v>0</v>
      </c>
      <c r="E140" s="678">
        <f>SUM(F140:H140)</f>
        <v>0</v>
      </c>
      <c r="F140" s="679">
        <f t="shared" ref="F140:H142" si="90">IFERROR($D140*F161/100, 0)</f>
        <v>0</v>
      </c>
      <c r="G140" s="680">
        <f t="shared" si="90"/>
        <v>0</v>
      </c>
      <c r="H140" s="681">
        <f t="shared" si="90"/>
        <v>0</v>
      </c>
      <c r="I140" s="678">
        <f t="shared" si="69"/>
        <v>0</v>
      </c>
      <c r="J140" s="679">
        <f t="shared" ref="J140:M142" si="91">IFERROR($D140*J161/100, 0)</f>
        <v>0</v>
      </c>
      <c r="K140" s="680">
        <f t="shared" si="91"/>
        <v>0</v>
      </c>
      <c r="L140" s="681">
        <f t="shared" si="91"/>
        <v>0</v>
      </c>
      <c r="M140" s="678">
        <f t="shared" si="91"/>
        <v>0</v>
      </c>
      <c r="N140" s="682">
        <f t="shared" si="67"/>
        <v>0</v>
      </c>
      <c r="O140" s="680">
        <f t="shared" ref="O140:Q142" si="92">IFERROR($D140*O161/100, 0)</f>
        <v>0</v>
      </c>
      <c r="P140" s="683">
        <f t="shared" si="92"/>
        <v>0</v>
      </c>
      <c r="Q140" s="678">
        <f t="shared" si="92"/>
        <v>0</v>
      </c>
      <c r="R140" s="116" t="s">
        <v>1418</v>
      </c>
      <c r="AC140" s="116"/>
      <c r="AD140" s="116"/>
      <c r="AE140" s="116"/>
      <c r="AF140" s="116"/>
      <c r="AG140" s="116"/>
      <c r="AH140" s="116"/>
      <c r="AI140" s="116"/>
    </row>
    <row r="141" spans="1:35">
      <c r="A141" s="543"/>
      <c r="B141" s="575" t="s">
        <v>504</v>
      </c>
      <c r="C141" s="584" t="s">
        <v>47</v>
      </c>
      <c r="D141" s="695">
        <v>14.858890000000001</v>
      </c>
      <c r="E141" s="678">
        <f>SUM(F141:H141)</f>
        <v>4.9016214497862984</v>
      </c>
      <c r="F141" s="679">
        <f t="shared" si="90"/>
        <v>0.63982150014594685</v>
      </c>
      <c r="G141" s="680">
        <f t="shared" si="90"/>
        <v>0.93477438798636714</v>
      </c>
      <c r="H141" s="681">
        <f t="shared" si="90"/>
        <v>3.3270255616539846</v>
      </c>
      <c r="I141" s="678">
        <f t="shared" si="69"/>
        <v>7.6711760130264937</v>
      </c>
      <c r="J141" s="679">
        <f t="shared" si="91"/>
        <v>3.8015141454514572</v>
      </c>
      <c r="K141" s="680">
        <f t="shared" si="91"/>
        <v>3.2468491979257634</v>
      </c>
      <c r="L141" s="681">
        <f t="shared" si="91"/>
        <v>0.62281266964927351</v>
      </c>
      <c r="M141" s="678">
        <f t="shared" si="91"/>
        <v>0.72547190022647656</v>
      </c>
      <c r="N141" s="682">
        <f t="shared" si="67"/>
        <v>1.2252084879292646</v>
      </c>
      <c r="O141" s="680">
        <f t="shared" si="92"/>
        <v>1.2252084879292646</v>
      </c>
      <c r="P141" s="683">
        <f t="shared" si="92"/>
        <v>0</v>
      </c>
      <c r="Q141" s="678">
        <f t="shared" si="92"/>
        <v>0.33541214903146388</v>
      </c>
      <c r="R141" s="116" t="s">
        <v>1420</v>
      </c>
      <c r="AC141" s="116"/>
      <c r="AD141" s="116"/>
      <c r="AE141" s="116"/>
      <c r="AF141" s="116"/>
      <c r="AG141" s="116"/>
      <c r="AH141" s="116"/>
      <c r="AI141" s="116"/>
    </row>
    <row r="142" spans="1:35" ht="15.75" thickBot="1">
      <c r="A142" s="543"/>
      <c r="B142" s="620" t="s">
        <v>505</v>
      </c>
      <c r="C142" s="586" t="s">
        <v>1435</v>
      </c>
      <c r="D142" s="677">
        <v>0</v>
      </c>
      <c r="E142" s="678">
        <f>SUM(F142:H142)</f>
        <v>0</v>
      </c>
      <c r="F142" s="679">
        <f t="shared" si="90"/>
        <v>0</v>
      </c>
      <c r="G142" s="680">
        <f t="shared" si="90"/>
        <v>0</v>
      </c>
      <c r="H142" s="681">
        <f t="shared" si="90"/>
        <v>0</v>
      </c>
      <c r="I142" s="678">
        <f t="shared" si="69"/>
        <v>0</v>
      </c>
      <c r="J142" s="679">
        <f t="shared" si="91"/>
        <v>0</v>
      </c>
      <c r="K142" s="680">
        <f t="shared" si="91"/>
        <v>0</v>
      </c>
      <c r="L142" s="681">
        <f t="shared" si="91"/>
        <v>0</v>
      </c>
      <c r="M142" s="678">
        <f t="shared" si="91"/>
        <v>0</v>
      </c>
      <c r="N142" s="682">
        <f t="shared" si="67"/>
        <v>0</v>
      </c>
      <c r="O142" s="680">
        <f t="shared" si="92"/>
        <v>0</v>
      </c>
      <c r="P142" s="683">
        <f t="shared" si="92"/>
        <v>0</v>
      </c>
      <c r="Q142" s="678">
        <f t="shared" si="92"/>
        <v>0</v>
      </c>
      <c r="R142" s="116" t="s">
        <v>1422</v>
      </c>
      <c r="AC142" s="116"/>
      <c r="AD142" s="116"/>
      <c r="AE142" s="116"/>
      <c r="AF142" s="116"/>
      <c r="AG142" s="116"/>
      <c r="AH142" s="116"/>
      <c r="AI142" s="116"/>
    </row>
    <row r="143" spans="1:35" ht="64.5" thickBot="1">
      <c r="A143" s="543"/>
      <c r="B143" s="546" t="s">
        <v>191</v>
      </c>
      <c r="C143" s="628" t="s">
        <v>670</v>
      </c>
      <c r="D143" s="124" t="s">
        <v>239</v>
      </c>
      <c r="E143" s="125" t="s">
        <v>240</v>
      </c>
      <c r="F143" s="126" t="s">
        <v>241</v>
      </c>
      <c r="G143" s="127" t="s">
        <v>242</v>
      </c>
      <c r="H143" s="128" t="s">
        <v>243</v>
      </c>
      <c r="I143" s="125" t="s">
        <v>244</v>
      </c>
      <c r="J143" s="126" t="s">
        <v>245</v>
      </c>
      <c r="K143" s="127" t="s">
        <v>246</v>
      </c>
      <c r="L143" s="629" t="s">
        <v>247</v>
      </c>
      <c r="M143" s="125" t="s">
        <v>248</v>
      </c>
      <c r="N143" s="129" t="s">
        <v>249</v>
      </c>
      <c r="O143" s="131" t="s">
        <v>250</v>
      </c>
      <c r="P143" s="490" t="s">
        <v>251</v>
      </c>
      <c r="Q143" s="133" t="s">
        <v>252</v>
      </c>
      <c r="AC143" s="116"/>
      <c r="AD143" s="116"/>
      <c r="AE143" s="116"/>
      <c r="AF143" s="116"/>
      <c r="AG143" s="116"/>
      <c r="AH143" s="116"/>
      <c r="AI143" s="116"/>
    </row>
    <row r="144" spans="1:35">
      <c r="A144" s="543"/>
      <c r="B144" s="389" t="s">
        <v>193</v>
      </c>
      <c r="C144" s="630" t="s">
        <v>671</v>
      </c>
      <c r="D144" s="631">
        <f t="shared" ref="D144:D164" si="93">O144+E144+I144+M144+P144+Q144</f>
        <v>99.999999999999986</v>
      </c>
      <c r="E144" s="632">
        <f t="shared" ref="E144:E164" si="94">SUM(F144:H144)</f>
        <v>32.987803596273331</v>
      </c>
      <c r="F144" s="633">
        <f>'4'!F$242</f>
        <v>4.3059844991513287</v>
      </c>
      <c r="G144" s="634">
        <f>'4'!G$242</f>
        <v>6.2910108896853476</v>
      </c>
      <c r="H144" s="635">
        <f>'4'!H$242</f>
        <v>22.390808207436656</v>
      </c>
      <c r="I144" s="632">
        <f t="shared" ref="I144:I164" si="95">SUM(J144:L144)</f>
        <v>51.626844353962468</v>
      </c>
      <c r="J144" s="633">
        <f>'4'!J$242</f>
        <v>25.584105848091326</v>
      </c>
      <c r="K144" s="634">
        <f>'4'!K$242</f>
        <v>21.851223058557963</v>
      </c>
      <c r="L144" s="635">
        <f>'4'!L$242</f>
        <v>4.191515447313181</v>
      </c>
      <c r="M144" s="636">
        <f>'4'!M$242</f>
        <v>4.8824097912191053</v>
      </c>
      <c r="N144" s="637">
        <f t="shared" ref="N144:N164" si="96">+O144+P144</f>
        <v>8.2456259379352339</v>
      </c>
      <c r="O144" s="634">
        <f>'4'!O$242</f>
        <v>8.2456259379352339</v>
      </c>
      <c r="P144" s="638">
        <f>'4'!P$242</f>
        <v>0</v>
      </c>
      <c r="Q144" s="636">
        <f>'4'!Q$242</f>
        <v>2.257316320609843</v>
      </c>
      <c r="AC144" s="116"/>
      <c r="AD144" s="116"/>
      <c r="AE144" s="116"/>
      <c r="AF144" s="116"/>
      <c r="AG144" s="116"/>
      <c r="AH144" s="116"/>
      <c r="AI144" s="116"/>
    </row>
    <row r="145" spans="1:35">
      <c r="A145" s="543"/>
      <c r="B145" s="419" t="s">
        <v>195</v>
      </c>
      <c r="C145" s="639" t="s">
        <v>672</v>
      </c>
      <c r="D145" s="640">
        <f t="shared" si="93"/>
        <v>99.999999999999986</v>
      </c>
      <c r="E145" s="641">
        <f t="shared" si="94"/>
        <v>32.987803596273331</v>
      </c>
      <c r="F145" s="642">
        <f>'4'!F$242</f>
        <v>4.3059844991513287</v>
      </c>
      <c r="G145" s="643">
        <f>'4'!G$242</f>
        <v>6.2910108896853476</v>
      </c>
      <c r="H145" s="644">
        <f>'4'!H$242</f>
        <v>22.390808207436656</v>
      </c>
      <c r="I145" s="641">
        <f t="shared" si="95"/>
        <v>51.626844353962468</v>
      </c>
      <c r="J145" s="642">
        <f>'4'!J$242</f>
        <v>25.584105848091326</v>
      </c>
      <c r="K145" s="643">
        <f>'4'!K$242</f>
        <v>21.851223058557963</v>
      </c>
      <c r="L145" s="644">
        <f>'4'!L$242</f>
        <v>4.191515447313181</v>
      </c>
      <c r="M145" s="645">
        <f>'4'!M$242</f>
        <v>4.8824097912191053</v>
      </c>
      <c r="N145" s="637">
        <f t="shared" si="96"/>
        <v>8.2456259379352339</v>
      </c>
      <c r="O145" s="643">
        <f>'4'!O$242</f>
        <v>8.2456259379352339</v>
      </c>
      <c r="P145" s="646">
        <f>'4'!P$242</f>
        <v>0</v>
      </c>
      <c r="Q145" s="645">
        <f>'4'!Q$242</f>
        <v>2.257316320609843</v>
      </c>
      <c r="AC145" s="116"/>
      <c r="AD145" s="116"/>
      <c r="AE145" s="116"/>
      <c r="AF145" s="116"/>
      <c r="AG145" s="116"/>
      <c r="AH145" s="116"/>
      <c r="AI145" s="116"/>
    </row>
    <row r="146" spans="1:35">
      <c r="A146" s="543"/>
      <c r="B146" s="419" t="s">
        <v>203</v>
      </c>
      <c r="C146" s="639" t="s">
        <v>673</v>
      </c>
      <c r="D146" s="640">
        <f t="shared" si="93"/>
        <v>99.999999999999986</v>
      </c>
      <c r="E146" s="641">
        <f t="shared" si="94"/>
        <v>32.987803596273331</v>
      </c>
      <c r="F146" s="642">
        <f>'4'!F$242</f>
        <v>4.3059844991513287</v>
      </c>
      <c r="G146" s="643">
        <f>'4'!G$242</f>
        <v>6.2910108896853476</v>
      </c>
      <c r="H146" s="644">
        <f>'4'!H$242</f>
        <v>22.390808207436656</v>
      </c>
      <c r="I146" s="641">
        <f t="shared" si="95"/>
        <v>51.626844353962468</v>
      </c>
      <c r="J146" s="642">
        <f>'4'!J$242</f>
        <v>25.584105848091326</v>
      </c>
      <c r="K146" s="643">
        <f>'4'!K$242</f>
        <v>21.851223058557963</v>
      </c>
      <c r="L146" s="644">
        <f>'4'!L$242</f>
        <v>4.191515447313181</v>
      </c>
      <c r="M146" s="645">
        <f>'4'!M$242</f>
        <v>4.8824097912191053</v>
      </c>
      <c r="N146" s="637">
        <f t="shared" si="96"/>
        <v>8.2456259379352339</v>
      </c>
      <c r="O146" s="643">
        <f>'4'!O$242</f>
        <v>8.2456259379352339</v>
      </c>
      <c r="P146" s="646">
        <f>'4'!P$242</f>
        <v>0</v>
      </c>
      <c r="Q146" s="645">
        <f>'4'!Q$242</f>
        <v>2.257316320609843</v>
      </c>
      <c r="AC146" s="116"/>
      <c r="AD146" s="116"/>
      <c r="AE146" s="116"/>
      <c r="AF146" s="116"/>
      <c r="AG146" s="116"/>
      <c r="AH146" s="116"/>
      <c r="AI146" s="116"/>
    </row>
    <row r="147" spans="1:35">
      <c r="A147" s="543"/>
      <c r="B147" s="423" t="s">
        <v>674</v>
      </c>
      <c r="C147" s="639" t="s">
        <v>675</v>
      </c>
      <c r="D147" s="640">
        <f t="shared" si="93"/>
        <v>99.999999999999986</v>
      </c>
      <c r="E147" s="641">
        <f t="shared" si="94"/>
        <v>32.987803596273331</v>
      </c>
      <c r="F147" s="642">
        <f>'4'!F$242</f>
        <v>4.3059844991513287</v>
      </c>
      <c r="G147" s="643">
        <f>'4'!G$242</f>
        <v>6.2910108896853476</v>
      </c>
      <c r="H147" s="644">
        <f>'4'!H$242</f>
        <v>22.390808207436656</v>
      </c>
      <c r="I147" s="641">
        <f t="shared" si="95"/>
        <v>51.626844353962468</v>
      </c>
      <c r="J147" s="642">
        <f>'4'!J$242</f>
        <v>25.584105848091326</v>
      </c>
      <c r="K147" s="643">
        <f>'4'!K$242</f>
        <v>21.851223058557963</v>
      </c>
      <c r="L147" s="644">
        <f>'4'!L$242</f>
        <v>4.191515447313181</v>
      </c>
      <c r="M147" s="645">
        <f>'4'!M$242</f>
        <v>4.8824097912191053</v>
      </c>
      <c r="N147" s="637">
        <f t="shared" si="96"/>
        <v>8.2456259379352339</v>
      </c>
      <c r="O147" s="643">
        <f>'4'!O$242</f>
        <v>8.2456259379352339</v>
      </c>
      <c r="P147" s="646">
        <f>'4'!P$242</f>
        <v>0</v>
      </c>
      <c r="Q147" s="645">
        <f>'4'!Q$242</f>
        <v>2.257316320609843</v>
      </c>
      <c r="AC147" s="116"/>
      <c r="AD147" s="116"/>
      <c r="AE147" s="116"/>
      <c r="AF147" s="116"/>
      <c r="AG147" s="116"/>
      <c r="AH147" s="116"/>
      <c r="AI147" s="116"/>
    </row>
    <row r="148" spans="1:35">
      <c r="A148" s="543"/>
      <c r="B148" s="419" t="s">
        <v>676</v>
      </c>
      <c r="C148" s="639" t="s">
        <v>677</v>
      </c>
      <c r="D148" s="640">
        <f t="shared" si="93"/>
        <v>99.999999999999986</v>
      </c>
      <c r="E148" s="641">
        <f t="shared" si="94"/>
        <v>32.987803596273331</v>
      </c>
      <c r="F148" s="642">
        <f>'4'!F$242</f>
        <v>4.3059844991513287</v>
      </c>
      <c r="G148" s="643">
        <f>'4'!G$242</f>
        <v>6.2910108896853476</v>
      </c>
      <c r="H148" s="644">
        <f>'4'!H$242</f>
        <v>22.390808207436656</v>
      </c>
      <c r="I148" s="641">
        <f t="shared" si="95"/>
        <v>51.626844353962468</v>
      </c>
      <c r="J148" s="642">
        <f>'4'!J$242</f>
        <v>25.584105848091326</v>
      </c>
      <c r="K148" s="643">
        <f>'4'!K$242</f>
        <v>21.851223058557963</v>
      </c>
      <c r="L148" s="644">
        <f>'4'!L$242</f>
        <v>4.191515447313181</v>
      </c>
      <c r="M148" s="645">
        <f>'4'!M$242</f>
        <v>4.8824097912191053</v>
      </c>
      <c r="N148" s="637">
        <f t="shared" si="96"/>
        <v>8.2456259379352339</v>
      </c>
      <c r="O148" s="643">
        <f>'4'!O$242</f>
        <v>8.2456259379352339</v>
      </c>
      <c r="P148" s="646">
        <f>'4'!P$242</f>
        <v>0</v>
      </c>
      <c r="Q148" s="645">
        <f>'4'!Q$242</f>
        <v>2.257316320609843</v>
      </c>
      <c r="AC148" s="116"/>
      <c r="AD148" s="116"/>
      <c r="AE148" s="116"/>
      <c r="AF148" s="116"/>
      <c r="AG148" s="116"/>
      <c r="AH148" s="116"/>
      <c r="AI148" s="116"/>
    </row>
    <row r="149" spans="1:35">
      <c r="A149" s="543"/>
      <c r="B149" s="419" t="s">
        <v>678</v>
      </c>
      <c r="C149" s="639" t="s">
        <v>679</v>
      </c>
      <c r="D149" s="640">
        <f t="shared" si="93"/>
        <v>99.999999999999986</v>
      </c>
      <c r="E149" s="641">
        <f t="shared" si="94"/>
        <v>32.987803596273331</v>
      </c>
      <c r="F149" s="642">
        <f>'4'!F$242</f>
        <v>4.3059844991513287</v>
      </c>
      <c r="G149" s="643">
        <f>'4'!G$242</f>
        <v>6.2910108896853476</v>
      </c>
      <c r="H149" s="644">
        <f>'4'!H$242</f>
        <v>22.390808207436656</v>
      </c>
      <c r="I149" s="641">
        <f t="shared" si="95"/>
        <v>51.626844353962468</v>
      </c>
      <c r="J149" s="642">
        <f>'4'!J$242</f>
        <v>25.584105848091326</v>
      </c>
      <c r="K149" s="643">
        <f>'4'!K$242</f>
        <v>21.851223058557963</v>
      </c>
      <c r="L149" s="644">
        <f>'4'!L$242</f>
        <v>4.191515447313181</v>
      </c>
      <c r="M149" s="645">
        <f>'4'!M$242</f>
        <v>4.8824097912191053</v>
      </c>
      <c r="N149" s="637">
        <f t="shared" si="96"/>
        <v>8.2456259379352339</v>
      </c>
      <c r="O149" s="643">
        <f>'4'!O$242</f>
        <v>8.2456259379352339</v>
      </c>
      <c r="P149" s="646">
        <f>'4'!P$242</f>
        <v>0</v>
      </c>
      <c r="Q149" s="645">
        <f>'4'!Q$242</f>
        <v>2.257316320609843</v>
      </c>
      <c r="AC149" s="116"/>
      <c r="AD149" s="116"/>
      <c r="AE149" s="116"/>
      <c r="AF149" s="116"/>
      <c r="AG149" s="116"/>
      <c r="AH149" s="116"/>
      <c r="AI149" s="116"/>
    </row>
    <row r="150" spans="1:35">
      <c r="A150" s="543"/>
      <c r="B150" s="419" t="s">
        <v>680</v>
      </c>
      <c r="C150" s="639" t="s">
        <v>681</v>
      </c>
      <c r="D150" s="640">
        <f t="shared" si="93"/>
        <v>99.999999999999986</v>
      </c>
      <c r="E150" s="641">
        <f t="shared" si="94"/>
        <v>32.987803596273331</v>
      </c>
      <c r="F150" s="642">
        <f>'4'!F$242</f>
        <v>4.3059844991513287</v>
      </c>
      <c r="G150" s="643">
        <f>'4'!G$242</f>
        <v>6.2910108896853476</v>
      </c>
      <c r="H150" s="644">
        <f>'4'!H$242</f>
        <v>22.390808207436656</v>
      </c>
      <c r="I150" s="641">
        <f t="shared" si="95"/>
        <v>51.626844353962468</v>
      </c>
      <c r="J150" s="642">
        <f>'4'!J$242</f>
        <v>25.584105848091326</v>
      </c>
      <c r="K150" s="643">
        <f>'4'!K$242</f>
        <v>21.851223058557963</v>
      </c>
      <c r="L150" s="644">
        <f>'4'!L$242</f>
        <v>4.191515447313181</v>
      </c>
      <c r="M150" s="645">
        <f>'4'!M$242</f>
        <v>4.8824097912191053</v>
      </c>
      <c r="N150" s="637">
        <f t="shared" si="96"/>
        <v>8.2456259379352339</v>
      </c>
      <c r="O150" s="643">
        <f>'4'!O$242</f>
        <v>8.2456259379352339</v>
      </c>
      <c r="P150" s="646">
        <f>'4'!P$242</f>
        <v>0</v>
      </c>
      <c r="Q150" s="645">
        <f>'4'!Q$242</f>
        <v>2.257316320609843</v>
      </c>
      <c r="AC150" s="116"/>
      <c r="AD150" s="116"/>
      <c r="AE150" s="116"/>
      <c r="AF150" s="116"/>
      <c r="AG150" s="116"/>
      <c r="AH150" s="116"/>
      <c r="AI150" s="116"/>
    </row>
    <row r="151" spans="1:35">
      <c r="A151" s="543"/>
      <c r="B151" s="419" t="s">
        <v>682</v>
      </c>
      <c r="C151" s="639" t="s">
        <v>683</v>
      </c>
      <c r="D151" s="640">
        <f t="shared" si="93"/>
        <v>99.999999999999986</v>
      </c>
      <c r="E151" s="641">
        <f t="shared" si="94"/>
        <v>32.987803596273331</v>
      </c>
      <c r="F151" s="642">
        <f>'4'!F$242</f>
        <v>4.3059844991513287</v>
      </c>
      <c r="G151" s="643">
        <f>'4'!G$242</f>
        <v>6.2910108896853476</v>
      </c>
      <c r="H151" s="644">
        <f>'4'!H$242</f>
        <v>22.390808207436656</v>
      </c>
      <c r="I151" s="641">
        <f t="shared" si="95"/>
        <v>51.626844353962468</v>
      </c>
      <c r="J151" s="642">
        <f>'4'!J$242</f>
        <v>25.584105848091326</v>
      </c>
      <c r="K151" s="643">
        <f>'4'!K$242</f>
        <v>21.851223058557963</v>
      </c>
      <c r="L151" s="644">
        <f>'4'!L$242</f>
        <v>4.191515447313181</v>
      </c>
      <c r="M151" s="645">
        <f>'4'!M$242</f>
        <v>4.8824097912191053</v>
      </c>
      <c r="N151" s="637">
        <f t="shared" si="96"/>
        <v>8.2456259379352339</v>
      </c>
      <c r="O151" s="643">
        <f>'4'!O$242</f>
        <v>8.2456259379352339</v>
      </c>
      <c r="P151" s="646">
        <f>'4'!P$242</f>
        <v>0</v>
      </c>
      <c r="Q151" s="645">
        <f>'4'!Q$242</f>
        <v>2.257316320609843</v>
      </c>
      <c r="AC151" s="116"/>
      <c r="AD151" s="116"/>
      <c r="AE151" s="116"/>
      <c r="AF151" s="116"/>
      <c r="AG151" s="116"/>
      <c r="AH151" s="116"/>
      <c r="AI151" s="116"/>
    </row>
    <row r="152" spans="1:35">
      <c r="A152" s="543"/>
      <c r="B152" s="419" t="s">
        <v>684</v>
      </c>
      <c r="C152" s="639" t="s">
        <v>685</v>
      </c>
      <c r="D152" s="640">
        <f t="shared" si="93"/>
        <v>99.999999999999986</v>
      </c>
      <c r="E152" s="641">
        <f t="shared" si="94"/>
        <v>32.987803596273331</v>
      </c>
      <c r="F152" s="642">
        <f>'4'!F$242</f>
        <v>4.3059844991513287</v>
      </c>
      <c r="G152" s="643">
        <f>'4'!G$242</f>
        <v>6.2910108896853476</v>
      </c>
      <c r="H152" s="644">
        <f>'4'!H$242</f>
        <v>22.390808207436656</v>
      </c>
      <c r="I152" s="641">
        <f t="shared" si="95"/>
        <v>51.626844353962468</v>
      </c>
      <c r="J152" s="642">
        <f>'4'!J$242</f>
        <v>25.584105848091326</v>
      </c>
      <c r="K152" s="643">
        <f>'4'!K$242</f>
        <v>21.851223058557963</v>
      </c>
      <c r="L152" s="644">
        <f>'4'!L$242</f>
        <v>4.191515447313181</v>
      </c>
      <c r="M152" s="645">
        <f>'4'!M$242</f>
        <v>4.8824097912191053</v>
      </c>
      <c r="N152" s="637">
        <f t="shared" si="96"/>
        <v>8.2456259379352339</v>
      </c>
      <c r="O152" s="643">
        <f>'4'!O$242</f>
        <v>8.2456259379352339</v>
      </c>
      <c r="P152" s="646">
        <f>'4'!P$242</f>
        <v>0</v>
      </c>
      <c r="Q152" s="645">
        <f>'4'!Q$242</f>
        <v>2.257316320609843</v>
      </c>
      <c r="AC152" s="116"/>
      <c r="AD152" s="116"/>
      <c r="AE152" s="116"/>
      <c r="AF152" s="116"/>
      <c r="AG152" s="116"/>
      <c r="AH152" s="116"/>
      <c r="AI152" s="116"/>
    </row>
    <row r="153" spans="1:35">
      <c r="A153" s="543"/>
      <c r="B153" s="423" t="s">
        <v>686</v>
      </c>
      <c r="C153" s="639" t="s">
        <v>687</v>
      </c>
      <c r="D153" s="640">
        <f t="shared" si="93"/>
        <v>99.999999999999986</v>
      </c>
      <c r="E153" s="641">
        <f t="shared" si="94"/>
        <v>32.987803596273331</v>
      </c>
      <c r="F153" s="642">
        <f>'4'!F$242</f>
        <v>4.3059844991513287</v>
      </c>
      <c r="G153" s="643">
        <f>'4'!G$242</f>
        <v>6.2910108896853476</v>
      </c>
      <c r="H153" s="644">
        <f>'4'!H$242</f>
        <v>22.390808207436656</v>
      </c>
      <c r="I153" s="641">
        <f t="shared" si="95"/>
        <v>51.626844353962468</v>
      </c>
      <c r="J153" s="642">
        <f>'4'!J$242</f>
        <v>25.584105848091326</v>
      </c>
      <c r="K153" s="643">
        <f>'4'!K$242</f>
        <v>21.851223058557963</v>
      </c>
      <c r="L153" s="644">
        <f>'4'!L$242</f>
        <v>4.191515447313181</v>
      </c>
      <c r="M153" s="645">
        <f>'4'!M$242</f>
        <v>4.8824097912191053</v>
      </c>
      <c r="N153" s="637">
        <f t="shared" si="96"/>
        <v>8.2456259379352339</v>
      </c>
      <c r="O153" s="643">
        <f>'4'!O$242</f>
        <v>8.2456259379352339</v>
      </c>
      <c r="P153" s="646">
        <f>'4'!P$242</f>
        <v>0</v>
      </c>
      <c r="Q153" s="645">
        <f>'4'!Q$242</f>
        <v>2.257316320609843</v>
      </c>
      <c r="AC153" s="116"/>
      <c r="AD153" s="116"/>
      <c r="AE153" s="116"/>
      <c r="AF153" s="116"/>
      <c r="AG153" s="116"/>
      <c r="AH153" s="116"/>
      <c r="AI153" s="116"/>
    </row>
    <row r="154" spans="1:35">
      <c r="A154" s="543"/>
      <c r="B154" s="423" t="s">
        <v>688</v>
      </c>
      <c r="C154" s="639" t="s">
        <v>689</v>
      </c>
      <c r="D154" s="640">
        <f t="shared" si="93"/>
        <v>99.999999999999986</v>
      </c>
      <c r="E154" s="641">
        <f t="shared" si="94"/>
        <v>32.987803596273331</v>
      </c>
      <c r="F154" s="642">
        <f>'4'!F$242</f>
        <v>4.3059844991513287</v>
      </c>
      <c r="G154" s="643">
        <f>'4'!G$242</f>
        <v>6.2910108896853476</v>
      </c>
      <c r="H154" s="644">
        <f>'4'!H$242</f>
        <v>22.390808207436656</v>
      </c>
      <c r="I154" s="641">
        <f t="shared" si="95"/>
        <v>51.626844353962468</v>
      </c>
      <c r="J154" s="642">
        <f>'4'!J$242</f>
        <v>25.584105848091326</v>
      </c>
      <c r="K154" s="643">
        <f>'4'!K$242</f>
        <v>21.851223058557963</v>
      </c>
      <c r="L154" s="644">
        <f>'4'!L$242</f>
        <v>4.191515447313181</v>
      </c>
      <c r="M154" s="645">
        <f>'4'!M$242</f>
        <v>4.8824097912191053</v>
      </c>
      <c r="N154" s="637">
        <f t="shared" si="96"/>
        <v>8.2456259379352339</v>
      </c>
      <c r="O154" s="643">
        <f>'4'!O$242</f>
        <v>8.2456259379352339</v>
      </c>
      <c r="P154" s="646">
        <f>'4'!P$242</f>
        <v>0</v>
      </c>
      <c r="Q154" s="645">
        <f>'4'!Q$242</f>
        <v>2.257316320609843</v>
      </c>
      <c r="AC154" s="116"/>
      <c r="AD154" s="116"/>
      <c r="AE154" s="116"/>
      <c r="AF154" s="116"/>
      <c r="AG154" s="116"/>
      <c r="AH154" s="116"/>
      <c r="AI154" s="116"/>
    </row>
    <row r="155" spans="1:35">
      <c r="A155" s="543"/>
      <c r="B155" s="423" t="s">
        <v>690</v>
      </c>
      <c r="C155" s="639" t="s">
        <v>691</v>
      </c>
      <c r="D155" s="640">
        <f t="shared" si="93"/>
        <v>99.999999999999986</v>
      </c>
      <c r="E155" s="641">
        <f t="shared" si="94"/>
        <v>32.987803596273331</v>
      </c>
      <c r="F155" s="642">
        <f>'4'!F$242</f>
        <v>4.3059844991513287</v>
      </c>
      <c r="G155" s="643">
        <f>'4'!G$242</f>
        <v>6.2910108896853476</v>
      </c>
      <c r="H155" s="644">
        <f>'4'!H$242</f>
        <v>22.390808207436656</v>
      </c>
      <c r="I155" s="641">
        <f t="shared" si="95"/>
        <v>51.626844353962468</v>
      </c>
      <c r="J155" s="642">
        <f>'4'!J$242</f>
        <v>25.584105848091326</v>
      </c>
      <c r="K155" s="643">
        <f>'4'!K$242</f>
        <v>21.851223058557963</v>
      </c>
      <c r="L155" s="644">
        <f>'4'!L$242</f>
        <v>4.191515447313181</v>
      </c>
      <c r="M155" s="645">
        <f>'4'!M$242</f>
        <v>4.8824097912191053</v>
      </c>
      <c r="N155" s="637">
        <f t="shared" si="96"/>
        <v>8.2456259379352339</v>
      </c>
      <c r="O155" s="643">
        <f>'4'!O$242</f>
        <v>8.2456259379352339</v>
      </c>
      <c r="P155" s="646">
        <f>'4'!P$242</f>
        <v>0</v>
      </c>
      <c r="Q155" s="645">
        <f>'4'!Q$242</f>
        <v>2.257316320609843</v>
      </c>
      <c r="AC155" s="116"/>
      <c r="AD155" s="116"/>
      <c r="AE155" s="116"/>
      <c r="AF155" s="116"/>
      <c r="AG155" s="116"/>
      <c r="AH155" s="116"/>
      <c r="AI155" s="116"/>
    </row>
    <row r="156" spans="1:35">
      <c r="A156" s="543"/>
      <c r="B156" s="423" t="s">
        <v>692</v>
      </c>
      <c r="C156" s="639" t="s">
        <v>693</v>
      </c>
      <c r="D156" s="640">
        <f t="shared" si="93"/>
        <v>99.999999999999986</v>
      </c>
      <c r="E156" s="641">
        <f t="shared" si="94"/>
        <v>32.987803596273331</v>
      </c>
      <c r="F156" s="642">
        <f>'4'!F$242</f>
        <v>4.3059844991513287</v>
      </c>
      <c r="G156" s="643">
        <f>'4'!G$242</f>
        <v>6.2910108896853476</v>
      </c>
      <c r="H156" s="644">
        <f>'4'!H$242</f>
        <v>22.390808207436656</v>
      </c>
      <c r="I156" s="641">
        <f t="shared" si="95"/>
        <v>51.626844353962468</v>
      </c>
      <c r="J156" s="642">
        <f>'4'!J$242</f>
        <v>25.584105848091326</v>
      </c>
      <c r="K156" s="643">
        <f>'4'!K$242</f>
        <v>21.851223058557963</v>
      </c>
      <c r="L156" s="644">
        <f>'4'!L$242</f>
        <v>4.191515447313181</v>
      </c>
      <c r="M156" s="645">
        <f>'4'!M$242</f>
        <v>4.8824097912191053</v>
      </c>
      <c r="N156" s="637">
        <f t="shared" si="96"/>
        <v>8.2456259379352339</v>
      </c>
      <c r="O156" s="643">
        <f>'4'!O$242</f>
        <v>8.2456259379352339</v>
      </c>
      <c r="P156" s="646">
        <f>'4'!P$242</f>
        <v>0</v>
      </c>
      <c r="Q156" s="645">
        <f>'4'!Q$242</f>
        <v>2.257316320609843</v>
      </c>
      <c r="AC156" s="116"/>
      <c r="AD156" s="116"/>
      <c r="AE156" s="116"/>
      <c r="AF156" s="116"/>
      <c r="AG156" s="116"/>
      <c r="AH156" s="116"/>
      <c r="AI156" s="116"/>
    </row>
    <row r="157" spans="1:35">
      <c r="A157" s="543"/>
      <c r="B157" s="423" t="s">
        <v>694</v>
      </c>
      <c r="C157" s="639" t="s">
        <v>695</v>
      </c>
      <c r="D157" s="640">
        <f t="shared" si="93"/>
        <v>99.999999999999986</v>
      </c>
      <c r="E157" s="641">
        <f t="shared" si="94"/>
        <v>32.987803596273331</v>
      </c>
      <c r="F157" s="642">
        <f>'4'!F$242</f>
        <v>4.3059844991513287</v>
      </c>
      <c r="G157" s="643">
        <f>'4'!G$242</f>
        <v>6.2910108896853476</v>
      </c>
      <c r="H157" s="644">
        <f>'4'!H$242</f>
        <v>22.390808207436656</v>
      </c>
      <c r="I157" s="641">
        <f t="shared" si="95"/>
        <v>51.626844353962468</v>
      </c>
      <c r="J157" s="642">
        <f>'4'!J$242</f>
        <v>25.584105848091326</v>
      </c>
      <c r="K157" s="643">
        <f>'4'!K$242</f>
        <v>21.851223058557963</v>
      </c>
      <c r="L157" s="644">
        <f>'4'!L$242</f>
        <v>4.191515447313181</v>
      </c>
      <c r="M157" s="645">
        <f>'4'!M$242</f>
        <v>4.8824097912191053</v>
      </c>
      <c r="N157" s="637">
        <f t="shared" si="96"/>
        <v>8.2456259379352339</v>
      </c>
      <c r="O157" s="643">
        <f>'4'!O$242</f>
        <v>8.2456259379352339</v>
      </c>
      <c r="P157" s="646">
        <f>'4'!P$242</f>
        <v>0</v>
      </c>
      <c r="Q157" s="645">
        <f>'4'!Q$242</f>
        <v>2.257316320609843</v>
      </c>
      <c r="AC157" s="116"/>
      <c r="AD157" s="116"/>
      <c r="AE157" s="116"/>
      <c r="AF157" s="116"/>
      <c r="AG157" s="116"/>
      <c r="AH157" s="116"/>
      <c r="AI157" s="116"/>
    </row>
    <row r="158" spans="1:35">
      <c r="A158" s="543"/>
      <c r="B158" s="423" t="s">
        <v>696</v>
      </c>
      <c r="C158" s="639" t="s">
        <v>697</v>
      </c>
      <c r="D158" s="640">
        <f t="shared" si="93"/>
        <v>99.999999999999986</v>
      </c>
      <c r="E158" s="641">
        <f t="shared" si="94"/>
        <v>32.987803596273331</v>
      </c>
      <c r="F158" s="642">
        <f>'4'!F$242</f>
        <v>4.3059844991513287</v>
      </c>
      <c r="G158" s="643">
        <f>'4'!G$242</f>
        <v>6.2910108896853476</v>
      </c>
      <c r="H158" s="644">
        <f>'4'!H$242</f>
        <v>22.390808207436656</v>
      </c>
      <c r="I158" s="641">
        <f t="shared" si="95"/>
        <v>51.626844353962468</v>
      </c>
      <c r="J158" s="642">
        <f>'4'!J$242</f>
        <v>25.584105848091326</v>
      </c>
      <c r="K158" s="643">
        <f>'4'!K$242</f>
        <v>21.851223058557963</v>
      </c>
      <c r="L158" s="644">
        <f>'4'!L$242</f>
        <v>4.191515447313181</v>
      </c>
      <c r="M158" s="645">
        <f>'4'!M$242</f>
        <v>4.8824097912191053</v>
      </c>
      <c r="N158" s="637">
        <f t="shared" si="96"/>
        <v>8.2456259379352339</v>
      </c>
      <c r="O158" s="643">
        <f>'4'!O$242</f>
        <v>8.2456259379352339</v>
      </c>
      <c r="P158" s="646">
        <f>'4'!P$242</f>
        <v>0</v>
      </c>
      <c r="Q158" s="645">
        <f>'4'!Q$242</f>
        <v>2.257316320609843</v>
      </c>
      <c r="AC158" s="116"/>
      <c r="AD158" s="116"/>
      <c r="AE158" s="116"/>
      <c r="AF158" s="116"/>
      <c r="AG158" s="116"/>
      <c r="AH158" s="116"/>
      <c r="AI158" s="116"/>
    </row>
    <row r="159" spans="1:35">
      <c r="A159" s="543"/>
      <c r="B159" s="423" t="s">
        <v>698</v>
      </c>
      <c r="C159" s="639" t="s">
        <v>699</v>
      </c>
      <c r="D159" s="640">
        <f t="shared" si="93"/>
        <v>99.999999999999986</v>
      </c>
      <c r="E159" s="641">
        <f t="shared" si="94"/>
        <v>32.987803596273331</v>
      </c>
      <c r="F159" s="642">
        <f>'4'!F$242</f>
        <v>4.3059844991513287</v>
      </c>
      <c r="G159" s="643">
        <f>'4'!G$242</f>
        <v>6.2910108896853476</v>
      </c>
      <c r="H159" s="644">
        <f>'4'!H$242</f>
        <v>22.390808207436656</v>
      </c>
      <c r="I159" s="641">
        <f t="shared" si="95"/>
        <v>51.626844353962468</v>
      </c>
      <c r="J159" s="642">
        <f>'4'!J$242</f>
        <v>25.584105848091326</v>
      </c>
      <c r="K159" s="643">
        <f>'4'!K$242</f>
        <v>21.851223058557963</v>
      </c>
      <c r="L159" s="644">
        <f>'4'!L$242</f>
        <v>4.191515447313181</v>
      </c>
      <c r="M159" s="645">
        <f>'4'!M$242</f>
        <v>4.8824097912191053</v>
      </c>
      <c r="N159" s="637">
        <f t="shared" si="96"/>
        <v>8.2456259379352339</v>
      </c>
      <c r="O159" s="643">
        <f>'4'!O$242</f>
        <v>8.2456259379352339</v>
      </c>
      <c r="P159" s="646">
        <f>'4'!P$242</f>
        <v>0</v>
      </c>
      <c r="Q159" s="645">
        <f>'4'!Q$242</f>
        <v>2.257316320609843</v>
      </c>
      <c r="AC159" s="116"/>
      <c r="AD159" s="116"/>
      <c r="AE159" s="116"/>
      <c r="AF159" s="116"/>
      <c r="AG159" s="116"/>
      <c r="AH159" s="116"/>
      <c r="AI159" s="116"/>
    </row>
    <row r="160" spans="1:35">
      <c r="A160" s="543"/>
      <c r="B160" s="419" t="s">
        <v>700</v>
      </c>
      <c r="C160" s="639" t="s">
        <v>701</v>
      </c>
      <c r="D160" s="640">
        <f t="shared" si="93"/>
        <v>99.999999999999986</v>
      </c>
      <c r="E160" s="641">
        <f t="shared" si="94"/>
        <v>32.987803596273331</v>
      </c>
      <c r="F160" s="642">
        <f>'4'!F$242</f>
        <v>4.3059844991513287</v>
      </c>
      <c r="G160" s="643">
        <f>'4'!G$242</f>
        <v>6.2910108896853476</v>
      </c>
      <c r="H160" s="644">
        <f>'4'!H$242</f>
        <v>22.390808207436656</v>
      </c>
      <c r="I160" s="641">
        <f t="shared" si="95"/>
        <v>51.626844353962468</v>
      </c>
      <c r="J160" s="642">
        <f>'4'!J$242</f>
        <v>25.584105848091326</v>
      </c>
      <c r="K160" s="643">
        <f>'4'!K$242</f>
        <v>21.851223058557963</v>
      </c>
      <c r="L160" s="644">
        <f>'4'!L$242</f>
        <v>4.191515447313181</v>
      </c>
      <c r="M160" s="645">
        <f>'4'!M$242</f>
        <v>4.8824097912191053</v>
      </c>
      <c r="N160" s="637">
        <f t="shared" si="96"/>
        <v>8.2456259379352339</v>
      </c>
      <c r="O160" s="643">
        <f>'4'!O$242</f>
        <v>8.2456259379352339</v>
      </c>
      <c r="P160" s="646">
        <f>'4'!P$242</f>
        <v>0</v>
      </c>
      <c r="Q160" s="645">
        <f>'4'!Q$242</f>
        <v>2.257316320609843</v>
      </c>
      <c r="AC160" s="116"/>
      <c r="AD160" s="116"/>
      <c r="AE160" s="116"/>
      <c r="AF160" s="116"/>
      <c r="AG160" s="116"/>
      <c r="AH160" s="116"/>
      <c r="AI160" s="116"/>
    </row>
    <row r="161" spans="1:35">
      <c r="A161" s="543"/>
      <c r="B161" s="423" t="s">
        <v>702</v>
      </c>
      <c r="C161" s="639" t="s">
        <v>703</v>
      </c>
      <c r="D161" s="640">
        <f t="shared" si="93"/>
        <v>99.999999999999986</v>
      </c>
      <c r="E161" s="641">
        <f t="shared" si="94"/>
        <v>32.987803596273331</v>
      </c>
      <c r="F161" s="642">
        <f>'4'!F$242</f>
        <v>4.3059844991513287</v>
      </c>
      <c r="G161" s="643">
        <f>'4'!G$242</f>
        <v>6.2910108896853476</v>
      </c>
      <c r="H161" s="644">
        <f>'4'!H$242</f>
        <v>22.390808207436656</v>
      </c>
      <c r="I161" s="641">
        <f t="shared" si="95"/>
        <v>51.626844353962468</v>
      </c>
      <c r="J161" s="642">
        <f>'4'!J$242</f>
        <v>25.584105848091326</v>
      </c>
      <c r="K161" s="643">
        <f>'4'!K$242</f>
        <v>21.851223058557963</v>
      </c>
      <c r="L161" s="644">
        <f>'4'!L$242</f>
        <v>4.191515447313181</v>
      </c>
      <c r="M161" s="645">
        <f>'4'!M$242</f>
        <v>4.8824097912191053</v>
      </c>
      <c r="N161" s="637">
        <f t="shared" si="96"/>
        <v>8.2456259379352339</v>
      </c>
      <c r="O161" s="643">
        <f>'4'!O$242</f>
        <v>8.2456259379352339</v>
      </c>
      <c r="P161" s="646">
        <f>'4'!P$242</f>
        <v>0</v>
      </c>
      <c r="Q161" s="645">
        <f>'4'!Q$242</f>
        <v>2.257316320609843</v>
      </c>
      <c r="AC161" s="116"/>
      <c r="AD161" s="116"/>
      <c r="AE161" s="116"/>
      <c r="AF161" s="116"/>
      <c r="AG161" s="116"/>
      <c r="AH161" s="116"/>
      <c r="AI161" s="116"/>
    </row>
    <row r="162" spans="1:35">
      <c r="A162" s="543"/>
      <c r="B162" s="423" t="s">
        <v>704</v>
      </c>
      <c r="C162" s="647" t="s">
        <v>705</v>
      </c>
      <c r="D162" s="648">
        <f t="shared" si="93"/>
        <v>99.999999999999986</v>
      </c>
      <c r="E162" s="649">
        <f t="shared" si="94"/>
        <v>32.987803596273331</v>
      </c>
      <c r="F162" s="650">
        <f>'4'!F$242</f>
        <v>4.3059844991513287</v>
      </c>
      <c r="G162" s="651">
        <f>'4'!G$242</f>
        <v>6.2910108896853476</v>
      </c>
      <c r="H162" s="652">
        <f>'4'!H$242</f>
        <v>22.390808207436656</v>
      </c>
      <c r="I162" s="649">
        <f t="shared" si="95"/>
        <v>51.626844353962468</v>
      </c>
      <c r="J162" s="650">
        <f>'4'!J$242</f>
        <v>25.584105848091326</v>
      </c>
      <c r="K162" s="651">
        <f>'4'!K$242</f>
        <v>21.851223058557963</v>
      </c>
      <c r="L162" s="652">
        <f>'4'!L$242</f>
        <v>4.191515447313181</v>
      </c>
      <c r="M162" s="653">
        <f>'4'!M$242</f>
        <v>4.8824097912191053</v>
      </c>
      <c r="N162" s="637">
        <f t="shared" si="96"/>
        <v>8.2456259379352339</v>
      </c>
      <c r="O162" s="651">
        <f>'4'!O$242</f>
        <v>8.2456259379352339</v>
      </c>
      <c r="P162" s="654">
        <f>'4'!P$242</f>
        <v>0</v>
      </c>
      <c r="Q162" s="653">
        <f>'4'!Q$242</f>
        <v>2.257316320609843</v>
      </c>
      <c r="AC162" s="116"/>
      <c r="AD162" s="116"/>
      <c r="AE162" s="116"/>
      <c r="AF162" s="116"/>
      <c r="AG162" s="116"/>
      <c r="AH162" s="116"/>
      <c r="AI162" s="116"/>
    </row>
    <row r="163" spans="1:35" ht="15.75" thickBot="1">
      <c r="A163" s="543"/>
      <c r="B163" s="696" t="s">
        <v>706</v>
      </c>
      <c r="C163" s="697" t="s">
        <v>707</v>
      </c>
      <c r="D163" s="698">
        <f t="shared" si="93"/>
        <v>99.999999999999986</v>
      </c>
      <c r="E163" s="699">
        <f t="shared" si="94"/>
        <v>32.987803596273331</v>
      </c>
      <c r="F163" s="700">
        <f>'4'!F$242</f>
        <v>4.3059844991513287</v>
      </c>
      <c r="G163" s="701">
        <f>'4'!G$242</f>
        <v>6.2910108896853476</v>
      </c>
      <c r="H163" s="702">
        <f>'4'!H$242</f>
        <v>22.390808207436656</v>
      </c>
      <c r="I163" s="699">
        <f t="shared" si="95"/>
        <v>51.626844353962468</v>
      </c>
      <c r="J163" s="700">
        <f>'4'!J$242</f>
        <v>25.584105848091326</v>
      </c>
      <c r="K163" s="701">
        <f>'4'!K$242</f>
        <v>21.851223058557963</v>
      </c>
      <c r="L163" s="702">
        <f>'4'!L$242</f>
        <v>4.191515447313181</v>
      </c>
      <c r="M163" s="703">
        <f>'4'!M$242</f>
        <v>4.8824097912191053</v>
      </c>
      <c r="N163" s="637">
        <f t="shared" si="96"/>
        <v>8.2456259379352339</v>
      </c>
      <c r="O163" s="701">
        <f>'4'!O$242</f>
        <v>8.2456259379352339</v>
      </c>
      <c r="P163" s="704">
        <f>'4'!P$242</f>
        <v>0</v>
      </c>
      <c r="Q163" s="703">
        <f>'4'!Q$242</f>
        <v>2.257316320609843</v>
      </c>
      <c r="AC163" s="116"/>
      <c r="AD163" s="116"/>
      <c r="AE163" s="116"/>
      <c r="AF163" s="116"/>
      <c r="AG163" s="116"/>
      <c r="AH163" s="116"/>
      <c r="AI163" s="116"/>
    </row>
    <row r="164" spans="1:35" ht="26.25" thickBot="1">
      <c r="A164" s="543"/>
      <c r="B164" s="705" t="s">
        <v>205</v>
      </c>
      <c r="C164" s="706" t="s">
        <v>708</v>
      </c>
      <c r="D164" s="707">
        <f t="shared" si="93"/>
        <v>99.999999999999986</v>
      </c>
      <c r="E164" s="708">
        <f t="shared" si="94"/>
        <v>32.987803596273331</v>
      </c>
      <c r="F164" s="709">
        <f>IFERROR(F116/$D$116*100, 0)</f>
        <v>4.3059844991513287</v>
      </c>
      <c r="G164" s="710">
        <f>IFERROR(G116/$D$116*100, 0)</f>
        <v>6.2910108896853485</v>
      </c>
      <c r="H164" s="711">
        <f>IFERROR(H116/$D$116*100, 0)</f>
        <v>22.390808207436653</v>
      </c>
      <c r="I164" s="708">
        <f t="shared" si="95"/>
        <v>51.626844353962468</v>
      </c>
      <c r="J164" s="709">
        <f t="shared" ref="J164:Q164" si="97">IFERROR(J116/$D$116*100, 0)</f>
        <v>25.584105848091326</v>
      </c>
      <c r="K164" s="710">
        <f t="shared" si="97"/>
        <v>21.851223058557959</v>
      </c>
      <c r="L164" s="711">
        <f t="shared" si="97"/>
        <v>4.191515447313181</v>
      </c>
      <c r="M164" s="708">
        <f t="shared" si="97"/>
        <v>4.8824097912191045</v>
      </c>
      <c r="N164" s="712">
        <f t="shared" si="96"/>
        <v>8.2456259379352339</v>
      </c>
      <c r="O164" s="710">
        <f>IFERROR(O116/$D$116*100, 0)</f>
        <v>8.2456259379352339</v>
      </c>
      <c r="P164" s="713">
        <f t="shared" si="97"/>
        <v>0</v>
      </c>
      <c r="Q164" s="708">
        <f t="shared" si="97"/>
        <v>2.257316320609843</v>
      </c>
      <c r="AC164" s="116"/>
      <c r="AD164" s="116"/>
      <c r="AE164" s="116"/>
      <c r="AF164" s="116"/>
      <c r="AG164" s="116"/>
      <c r="AH164" s="116"/>
      <c r="AI164" s="11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23D08-FABB-4CEA-88F3-958BF52E3709}">
  <sheetPr codeName="Sheet101">
    <tabColor theme="0" tint="-0.14999847407452621"/>
  </sheetPr>
  <dimension ref="A1:AI165"/>
  <sheetViews>
    <sheetView showGridLines="0" workbookViewId="0"/>
  </sheetViews>
  <sheetFormatPr defaultRowHeight="15"/>
  <cols>
    <col min="1" max="1" width="9.140625" style="119"/>
    <col min="3" max="3" width="61.42578125" customWidth="1"/>
    <col min="4" max="4" width="11" customWidth="1"/>
    <col min="5" max="5" width="14.42578125" customWidth="1"/>
    <col min="6" max="6" width="14.140625" customWidth="1"/>
    <col min="7" max="7" width="14.7109375" customWidth="1"/>
    <col min="8" max="8" width="15.5703125" customWidth="1"/>
    <col min="9" max="9" width="13.85546875" customWidth="1"/>
    <col min="10" max="10" width="11.5703125" customWidth="1"/>
    <col min="11" max="11" width="11.85546875" customWidth="1"/>
    <col min="12" max="12" width="12.140625" customWidth="1"/>
    <col min="13" max="13" width="20.85546875" customWidth="1"/>
    <col min="14" max="14" width="15.28515625" customWidth="1"/>
    <col min="15" max="15" width="11.85546875" customWidth="1"/>
    <col min="16" max="16" width="16.28515625" customWidth="1"/>
    <col min="17" max="17" width="23.28515625" customWidth="1"/>
    <col min="18" max="18" width="8.7109375" style="119" hidden="1" customWidth="1"/>
    <col min="19" max="21" width="8.7109375" hidden="1" customWidth="1"/>
    <col min="22" max="28" width="9.140625" style="116"/>
  </cols>
  <sheetData>
    <row r="1" spans="1:35">
      <c r="B1" s="116"/>
      <c r="C1" s="116"/>
      <c r="D1" s="116"/>
      <c r="E1" s="116"/>
      <c r="F1" s="116"/>
      <c r="G1" s="116"/>
      <c r="H1" s="116"/>
      <c r="I1" s="116"/>
      <c r="J1" s="116"/>
      <c r="K1" s="116"/>
      <c r="L1" s="116"/>
      <c r="M1" s="116"/>
      <c r="N1" s="116"/>
      <c r="O1" s="116"/>
      <c r="P1" s="116"/>
      <c r="Q1" s="116"/>
    </row>
    <row r="2" spans="1:35" ht="72">
      <c r="B2" s="116"/>
      <c r="C2" s="28" t="s">
        <v>1332</v>
      </c>
      <c r="D2" s="116"/>
      <c r="E2" s="116"/>
      <c r="F2" s="116"/>
      <c r="G2" s="116"/>
      <c r="H2" s="116"/>
      <c r="I2" s="116"/>
      <c r="J2" s="116"/>
      <c r="K2" s="116"/>
      <c r="L2" s="116"/>
      <c r="M2" s="116"/>
      <c r="N2" s="116"/>
      <c r="O2" s="116"/>
      <c r="P2" s="116"/>
      <c r="Q2" s="506" t="s">
        <v>709</v>
      </c>
    </row>
    <row r="3" spans="1:35">
      <c r="B3" s="116"/>
      <c r="C3" s="28" t="s">
        <v>1333</v>
      </c>
      <c r="D3" s="116"/>
      <c r="E3" s="116"/>
      <c r="F3" s="116"/>
      <c r="G3" s="116"/>
      <c r="H3" s="116"/>
      <c r="I3" s="116"/>
      <c r="J3" s="116"/>
      <c r="K3" s="116"/>
      <c r="L3" s="116"/>
      <c r="M3" s="116"/>
      <c r="N3" s="116"/>
      <c r="O3" s="116"/>
      <c r="P3" s="116"/>
      <c r="Q3" s="116"/>
    </row>
    <row r="4" spans="1:35">
      <c r="B4" s="116"/>
      <c r="C4" s="116"/>
      <c r="D4" s="116"/>
      <c r="E4" s="116"/>
      <c r="F4" s="116"/>
      <c r="G4" s="116"/>
      <c r="H4" s="116"/>
      <c r="I4" s="116"/>
      <c r="J4" s="116"/>
      <c r="K4" s="116"/>
      <c r="L4" s="116"/>
      <c r="M4" s="116"/>
      <c r="N4" s="116"/>
      <c r="O4" s="116"/>
      <c r="P4" s="116"/>
      <c r="Q4" s="116"/>
    </row>
    <row r="5" spans="1:35" ht="15.75">
      <c r="B5" s="116"/>
      <c r="C5" s="545" t="s">
        <v>710</v>
      </c>
      <c r="D5" s="116"/>
      <c r="E5" s="116"/>
      <c r="F5" s="116"/>
      <c r="G5" s="116"/>
      <c r="H5" s="116"/>
      <c r="I5" s="116"/>
      <c r="J5" s="116"/>
      <c r="K5" s="116"/>
      <c r="L5" s="116"/>
      <c r="M5" s="116"/>
      <c r="N5" s="116"/>
      <c r="O5" s="116"/>
      <c r="P5" s="116"/>
      <c r="Q5" s="116"/>
    </row>
    <row r="6" spans="1:35" ht="15.75">
      <c r="B6" s="116"/>
      <c r="C6" s="545"/>
      <c r="D6" s="116"/>
      <c r="E6" s="116"/>
      <c r="F6" s="116"/>
      <c r="G6" s="116"/>
      <c r="H6" s="116"/>
      <c r="I6" s="116"/>
      <c r="J6" s="116"/>
      <c r="K6" s="116"/>
      <c r="L6" s="116"/>
      <c r="M6" s="116"/>
      <c r="N6" s="116"/>
      <c r="O6" s="116"/>
      <c r="P6" s="116"/>
      <c r="Q6" s="116"/>
    </row>
    <row r="7" spans="1:35" ht="15.75">
      <c r="B7" s="116"/>
      <c r="C7" s="545"/>
      <c r="D7" s="116"/>
      <c r="E7" s="116"/>
      <c r="F7" s="116"/>
      <c r="G7" s="116"/>
      <c r="H7" s="116"/>
      <c r="I7" s="116"/>
      <c r="J7" s="116"/>
      <c r="K7" s="116"/>
      <c r="L7" s="116"/>
      <c r="M7" s="116"/>
      <c r="N7" s="116"/>
      <c r="O7" s="116"/>
      <c r="P7" s="116"/>
      <c r="Q7" s="116"/>
    </row>
    <row r="8" spans="1:35" s="119" customFormat="1" ht="15.75" thickBot="1">
      <c r="D8" s="543"/>
      <c r="E8" s="543"/>
      <c r="F8" s="543" t="s">
        <v>1424</v>
      </c>
      <c r="G8" s="543" t="s">
        <v>1425</v>
      </c>
      <c r="H8" s="543" t="s">
        <v>1426</v>
      </c>
      <c r="I8" s="543"/>
      <c r="J8" s="543" t="s">
        <v>1427</v>
      </c>
      <c r="K8" s="543" t="s">
        <v>1428</v>
      </c>
      <c r="L8" s="543" t="s">
        <v>1429</v>
      </c>
      <c r="M8" s="543" t="s">
        <v>1430</v>
      </c>
      <c r="N8" s="543"/>
      <c r="O8" s="543" t="s">
        <v>1431</v>
      </c>
      <c r="P8" s="543" t="s">
        <v>1432</v>
      </c>
      <c r="Q8" s="543" t="s">
        <v>1433</v>
      </c>
      <c r="V8" s="116"/>
      <c r="W8" s="116"/>
      <c r="X8" s="116"/>
      <c r="Y8" s="116"/>
      <c r="Z8" s="116"/>
      <c r="AA8" s="116"/>
      <c r="AB8" s="116"/>
    </row>
    <row r="9" spans="1:35" ht="64.5" thickBot="1">
      <c r="B9" s="546" t="s">
        <v>2</v>
      </c>
      <c r="C9" s="547" t="s">
        <v>590</v>
      </c>
      <c r="D9" s="124" t="s">
        <v>239</v>
      </c>
      <c r="E9" s="125" t="s">
        <v>240</v>
      </c>
      <c r="F9" s="126" t="s">
        <v>241</v>
      </c>
      <c r="G9" s="127" t="s">
        <v>242</v>
      </c>
      <c r="H9" s="128" t="s">
        <v>243</v>
      </c>
      <c r="I9" s="129" t="s">
        <v>244</v>
      </c>
      <c r="J9" s="126" t="s">
        <v>245</v>
      </c>
      <c r="K9" s="127" t="s">
        <v>246</v>
      </c>
      <c r="L9" s="548" t="s">
        <v>247</v>
      </c>
      <c r="M9" s="125" t="s">
        <v>248</v>
      </c>
      <c r="N9" s="129" t="s">
        <v>249</v>
      </c>
      <c r="O9" s="131" t="s">
        <v>250</v>
      </c>
      <c r="P9" s="132" t="s">
        <v>251</v>
      </c>
      <c r="Q9" s="133" t="s">
        <v>252</v>
      </c>
      <c r="R9" s="116"/>
      <c r="S9" s="116"/>
      <c r="T9" s="116"/>
      <c r="U9" s="116"/>
    </row>
    <row r="10" spans="1:35" ht="16.5" thickTop="1" thickBot="1">
      <c r="A10" s="543"/>
      <c r="B10" s="549" t="s">
        <v>62</v>
      </c>
      <c r="C10" s="549" t="s">
        <v>591</v>
      </c>
      <c r="D10" s="135">
        <f>D11+D15+D22+D25+D31+D34</f>
        <v>6917.0889798837325</v>
      </c>
      <c r="E10" s="550">
        <f t="shared" ref="E10:Q10" si="0">E11+E15+E22+E25+E31+E34</f>
        <v>2917.5238060838456</v>
      </c>
      <c r="F10" s="551">
        <f t="shared" si="0"/>
        <v>133.78429937650515</v>
      </c>
      <c r="G10" s="552">
        <f t="shared" si="0"/>
        <v>262.68600280995111</v>
      </c>
      <c r="H10" s="553">
        <f t="shared" si="0"/>
        <v>2521.0535038973894</v>
      </c>
      <c r="I10" s="550">
        <f t="shared" si="0"/>
        <v>3344.729835109079</v>
      </c>
      <c r="J10" s="551">
        <f t="shared" si="0"/>
        <v>2789.2409295443053</v>
      </c>
      <c r="K10" s="552">
        <f t="shared" si="0"/>
        <v>545.82306200813719</v>
      </c>
      <c r="L10" s="553">
        <f t="shared" si="0"/>
        <v>9.6658435566366805</v>
      </c>
      <c r="M10" s="550">
        <f t="shared" si="0"/>
        <v>630.14101021525926</v>
      </c>
      <c r="N10" s="554">
        <f>+O10+P10</f>
        <v>14.912130079240889</v>
      </c>
      <c r="O10" s="552">
        <f>O11+O15+O22+O25+O31+O34</f>
        <v>14.912130079240889</v>
      </c>
      <c r="P10" s="555">
        <f t="shared" si="0"/>
        <v>0</v>
      </c>
      <c r="Q10" s="550">
        <f t="shared" si="0"/>
        <v>9.7821983963080754</v>
      </c>
      <c r="R10" s="116"/>
      <c r="S10" s="116"/>
      <c r="T10" s="116"/>
      <c r="U10" s="116"/>
      <c r="AC10" s="116"/>
      <c r="AD10" s="116"/>
      <c r="AE10" s="116"/>
      <c r="AF10" s="116"/>
      <c r="AG10" s="116"/>
      <c r="AH10" s="116"/>
      <c r="AI10" s="116"/>
    </row>
    <row r="11" spans="1:35" ht="15.75" thickTop="1">
      <c r="A11" s="543"/>
      <c r="B11" s="556" t="s">
        <v>64</v>
      </c>
      <c r="C11" s="557" t="s">
        <v>6</v>
      </c>
      <c r="D11" s="145">
        <f t="shared" ref="D11:D65" si="1">O11+E11+I11+M11+P11+Q11</f>
        <v>10.51224166666667</v>
      </c>
      <c r="E11" s="146">
        <f>SUM(F11:H11)</f>
        <v>5.1988233652464064</v>
      </c>
      <c r="F11" s="147">
        <f>SUM(F12:F14)</f>
        <v>2.9400286449640607</v>
      </c>
      <c r="G11" s="148">
        <f t="shared" ref="G11:Q11" si="2">SUM(G12:G14)</f>
        <v>0.43322435385376468</v>
      </c>
      <c r="H11" s="484">
        <f t="shared" si="2"/>
        <v>1.8255703664285809</v>
      </c>
      <c r="I11" s="146">
        <f t="shared" ref="I11:I37" si="3">SUM(J11:L11)</f>
        <v>4.21457964116978</v>
      </c>
      <c r="J11" s="147">
        <f t="shared" si="2"/>
        <v>3.1178030221073016</v>
      </c>
      <c r="K11" s="148">
        <f t="shared" si="2"/>
        <v>1.0092830460721567</v>
      </c>
      <c r="L11" s="484">
        <f t="shared" si="2"/>
        <v>8.7493572990320984E-2</v>
      </c>
      <c r="M11" s="146">
        <f t="shared" si="2"/>
        <v>0.18768450891351776</v>
      </c>
      <c r="N11" s="150">
        <f t="shared" ref="N11:N89" si="4">+O11+P11</f>
        <v>0.90733642471575338</v>
      </c>
      <c r="O11" s="148">
        <f>SUM(O12:O14)</f>
        <v>0.90733642471575338</v>
      </c>
      <c r="P11" s="149">
        <f t="shared" si="2"/>
        <v>0</v>
      </c>
      <c r="Q11" s="146">
        <f t="shared" si="2"/>
        <v>3.8177266212101458E-3</v>
      </c>
      <c r="R11" s="116"/>
      <c r="S11" s="116"/>
      <c r="T11" s="116"/>
      <c r="U11" s="116"/>
      <c r="AC11" s="116"/>
      <c r="AD11" s="116"/>
      <c r="AE11" s="116"/>
      <c r="AF11" s="116"/>
      <c r="AG11" s="116"/>
      <c r="AH11" s="116"/>
      <c r="AI11" s="116"/>
    </row>
    <row r="12" spans="1:35">
      <c r="A12" s="543"/>
      <c r="B12" s="558" t="s">
        <v>66</v>
      </c>
      <c r="C12" s="559" t="s">
        <v>8</v>
      </c>
      <c r="D12" s="145">
        <f t="shared" si="1"/>
        <v>10.51224166666667</v>
      </c>
      <c r="E12" s="146">
        <f t="shared" ref="E12:E37" si="5">SUM(F12:H12)</f>
        <v>5.1988233652464064</v>
      </c>
      <c r="F12" s="374">
        <f t="shared" ref="F12:H14" si="6">SUM(F40,F68,F118)</f>
        <v>2.9400286449640607</v>
      </c>
      <c r="G12" s="375">
        <f t="shared" si="6"/>
        <v>0.43322435385376468</v>
      </c>
      <c r="H12" s="375">
        <f t="shared" si="6"/>
        <v>1.8255703664285809</v>
      </c>
      <c r="I12" s="146">
        <f t="shared" si="3"/>
        <v>4.21457964116978</v>
      </c>
      <c r="J12" s="215">
        <f t="shared" ref="J12:M14" si="7">SUM(J40,J68,J118)</f>
        <v>3.1178030221073016</v>
      </c>
      <c r="K12" s="216">
        <f t="shared" si="7"/>
        <v>1.0092830460721567</v>
      </c>
      <c r="L12" s="478">
        <f t="shared" si="7"/>
        <v>8.7493572990320984E-2</v>
      </c>
      <c r="M12" s="212">
        <f t="shared" si="7"/>
        <v>0.18768450891351776</v>
      </c>
      <c r="N12" s="150">
        <f t="shared" si="4"/>
        <v>0.90733642471575338</v>
      </c>
      <c r="O12" s="216">
        <f t="shared" ref="O12:Q14" si="8">SUM(O40,O68,O118)</f>
        <v>0.90733642471575338</v>
      </c>
      <c r="P12" s="216">
        <f t="shared" si="8"/>
        <v>0</v>
      </c>
      <c r="Q12" s="212">
        <f t="shared" si="8"/>
        <v>3.8177266212101458E-3</v>
      </c>
      <c r="R12" s="116"/>
      <c r="S12" s="116"/>
      <c r="T12" s="116"/>
      <c r="U12" s="116"/>
      <c r="AC12" s="116"/>
      <c r="AD12" s="116"/>
      <c r="AE12" s="116"/>
      <c r="AF12" s="116"/>
      <c r="AG12" s="116"/>
      <c r="AH12" s="116"/>
      <c r="AI12" s="116"/>
    </row>
    <row r="13" spans="1:35" s="116" customFormat="1">
      <c r="A13" s="543"/>
      <c r="B13" s="558" t="s">
        <v>68</v>
      </c>
      <c r="C13" s="559" t="s">
        <v>9</v>
      </c>
      <c r="D13" s="145">
        <f t="shared" si="1"/>
        <v>0</v>
      </c>
      <c r="E13" s="146">
        <f t="shared" si="5"/>
        <v>0</v>
      </c>
      <c r="F13" s="374">
        <f t="shared" si="6"/>
        <v>0</v>
      </c>
      <c r="G13" s="375">
        <f t="shared" si="6"/>
        <v>0</v>
      </c>
      <c r="H13" s="375">
        <f t="shared" si="6"/>
        <v>0</v>
      </c>
      <c r="I13" s="146">
        <f t="shared" si="3"/>
        <v>0</v>
      </c>
      <c r="J13" s="215">
        <f t="shared" si="7"/>
        <v>0</v>
      </c>
      <c r="K13" s="216">
        <f t="shared" si="7"/>
        <v>0</v>
      </c>
      <c r="L13" s="478">
        <f t="shared" si="7"/>
        <v>0</v>
      </c>
      <c r="M13" s="212">
        <f t="shared" si="7"/>
        <v>0</v>
      </c>
      <c r="N13" s="150">
        <f t="shared" si="4"/>
        <v>0</v>
      </c>
      <c r="O13" s="216">
        <f t="shared" si="8"/>
        <v>0</v>
      </c>
      <c r="P13" s="216">
        <f t="shared" si="8"/>
        <v>0</v>
      </c>
      <c r="Q13" s="326">
        <f t="shared" si="8"/>
        <v>0</v>
      </c>
    </row>
    <row r="14" spans="1:35" s="116" customFormat="1">
      <c r="A14" s="543"/>
      <c r="B14" s="558" t="s">
        <v>592</v>
      </c>
      <c r="C14" s="559" t="s">
        <v>11</v>
      </c>
      <c r="D14" s="145">
        <f t="shared" si="1"/>
        <v>0</v>
      </c>
      <c r="E14" s="146">
        <f t="shared" si="5"/>
        <v>0</v>
      </c>
      <c r="F14" s="374">
        <f t="shared" si="6"/>
        <v>0</v>
      </c>
      <c r="G14" s="375">
        <f t="shared" si="6"/>
        <v>0</v>
      </c>
      <c r="H14" s="375">
        <f t="shared" si="6"/>
        <v>0</v>
      </c>
      <c r="I14" s="146">
        <f t="shared" si="3"/>
        <v>0</v>
      </c>
      <c r="J14" s="215">
        <f t="shared" si="7"/>
        <v>0</v>
      </c>
      <c r="K14" s="216">
        <f t="shared" si="7"/>
        <v>0</v>
      </c>
      <c r="L14" s="478">
        <f t="shared" si="7"/>
        <v>0</v>
      </c>
      <c r="M14" s="212">
        <f t="shared" si="7"/>
        <v>0</v>
      </c>
      <c r="N14" s="150">
        <f t="shared" si="4"/>
        <v>0</v>
      </c>
      <c r="O14" s="216">
        <f t="shared" si="8"/>
        <v>0</v>
      </c>
      <c r="P14" s="216">
        <f t="shared" si="8"/>
        <v>0</v>
      </c>
      <c r="Q14" s="326">
        <f t="shared" si="8"/>
        <v>0</v>
      </c>
    </row>
    <row r="15" spans="1:35" s="116" customFormat="1">
      <c r="A15" s="543"/>
      <c r="B15" s="556" t="s">
        <v>70</v>
      </c>
      <c r="C15" s="560" t="s">
        <v>13</v>
      </c>
      <c r="D15" s="145">
        <f t="shared" si="1"/>
        <v>6675.897943037392</v>
      </c>
      <c r="E15" s="146">
        <f t="shared" si="5"/>
        <v>2822.2359397964137</v>
      </c>
      <c r="F15" s="147">
        <f>SUM(F16:F21)</f>
        <v>125.78855673947146</v>
      </c>
      <c r="G15" s="148">
        <f>SUM(G16:G21)</f>
        <v>208.7677561051313</v>
      </c>
      <c r="H15" s="484">
        <f>SUM(H16:H21)</f>
        <v>2487.6796269518109</v>
      </c>
      <c r="I15" s="146">
        <f t="shared" si="3"/>
        <v>3223.8670642605457</v>
      </c>
      <c r="J15" s="349">
        <f t="shared" ref="J15:Q15" si="9">SUM(J16:J21)</f>
        <v>2712.4986413866068</v>
      </c>
      <c r="K15" s="350">
        <f t="shared" si="9"/>
        <v>503.65642880407961</v>
      </c>
      <c r="L15" s="561">
        <f t="shared" si="9"/>
        <v>7.7119940698595766</v>
      </c>
      <c r="M15" s="348">
        <f t="shared" si="9"/>
        <v>626.81201828526355</v>
      </c>
      <c r="N15" s="150">
        <f t="shared" si="4"/>
        <v>2.3347898454301039</v>
      </c>
      <c r="O15" s="350">
        <f>SUM(O16:O21)</f>
        <v>2.3347898454301039</v>
      </c>
      <c r="P15" s="350">
        <f t="shared" si="9"/>
        <v>0</v>
      </c>
      <c r="Q15" s="146">
        <f t="shared" si="9"/>
        <v>0.64813084973941726</v>
      </c>
    </row>
    <row r="16" spans="1:35" s="116" customFormat="1">
      <c r="A16" s="543"/>
      <c r="B16" s="558" t="s">
        <v>72</v>
      </c>
      <c r="C16" s="559" t="s">
        <v>15</v>
      </c>
      <c r="D16" s="145">
        <f t="shared" si="1"/>
        <v>359.31986074506574</v>
      </c>
      <c r="E16" s="146">
        <f t="shared" si="5"/>
        <v>155.72198377937769</v>
      </c>
      <c r="F16" s="374">
        <f t="shared" ref="F16:H21" si="10">SUM(F44,F72,F122)</f>
        <v>9.3532232449563733</v>
      </c>
      <c r="G16" s="375">
        <f t="shared" si="10"/>
        <v>128.27479450699678</v>
      </c>
      <c r="H16" s="375">
        <f t="shared" si="10"/>
        <v>18.093966027424536</v>
      </c>
      <c r="I16" s="146">
        <f t="shared" si="3"/>
        <v>198.06135482857886</v>
      </c>
      <c r="J16" s="215">
        <f t="shared" ref="J16:Q21" si="11">SUM(J44,J72,J122)</f>
        <v>30.505004315673428</v>
      </c>
      <c r="K16" s="216">
        <f t="shared" si="11"/>
        <v>162.98531272071293</v>
      </c>
      <c r="L16" s="478">
        <f t="shared" si="11"/>
        <v>4.571037792192497</v>
      </c>
      <c r="M16" s="212">
        <f t="shared" si="11"/>
        <v>2.5679105509210185</v>
      </c>
      <c r="N16" s="150">
        <f t="shared" si="4"/>
        <v>2.3245385510069152</v>
      </c>
      <c r="O16" s="216">
        <f t="shared" ref="O16:Q20" si="12">SUM(O44,O72,O122)</f>
        <v>2.3245385510069152</v>
      </c>
      <c r="P16" s="216">
        <f t="shared" si="12"/>
        <v>0</v>
      </c>
      <c r="Q16" s="326">
        <f t="shared" si="12"/>
        <v>0.64407303518128278</v>
      </c>
    </row>
    <row r="17" spans="1:17" s="116" customFormat="1">
      <c r="A17" s="543"/>
      <c r="B17" s="558" t="s">
        <v>80</v>
      </c>
      <c r="C17" s="559" t="s">
        <v>593</v>
      </c>
      <c r="D17" s="145">
        <f t="shared" si="1"/>
        <v>45.297133247925792</v>
      </c>
      <c r="E17" s="146">
        <f t="shared" si="5"/>
        <v>28.420440296988939</v>
      </c>
      <c r="F17" s="374">
        <f t="shared" si="10"/>
        <v>12.73208171261521</v>
      </c>
      <c r="G17" s="375">
        <f t="shared" si="10"/>
        <v>14.495066895886481</v>
      </c>
      <c r="H17" s="375">
        <f t="shared" si="10"/>
        <v>1.1932916884872466</v>
      </c>
      <c r="I17" s="146">
        <f t="shared" si="3"/>
        <v>16.745212379154058</v>
      </c>
      <c r="J17" s="215">
        <f t="shared" si="11"/>
        <v>7.1115563177287466</v>
      </c>
      <c r="K17" s="216">
        <f t="shared" si="11"/>
        <v>9.576465522311965</v>
      </c>
      <c r="L17" s="478">
        <f t="shared" si="11"/>
        <v>5.7190539113347719E-2</v>
      </c>
      <c r="M17" s="212">
        <f t="shared" si="11"/>
        <v>0.12268076249641131</v>
      </c>
      <c r="N17" s="150">
        <f t="shared" si="4"/>
        <v>6.3043363482949222E-3</v>
      </c>
      <c r="O17" s="216">
        <f t="shared" si="12"/>
        <v>6.3043363482949222E-3</v>
      </c>
      <c r="P17" s="216">
        <f t="shared" si="12"/>
        <v>0</v>
      </c>
      <c r="Q17" s="326">
        <f t="shared" si="12"/>
        <v>2.4954729380927375E-3</v>
      </c>
    </row>
    <row r="18" spans="1:17" s="116" customFormat="1">
      <c r="A18" s="543"/>
      <c r="B18" s="558" t="s">
        <v>90</v>
      </c>
      <c r="C18" s="559" t="s">
        <v>21</v>
      </c>
      <c r="D18" s="145">
        <f t="shared" si="1"/>
        <v>5564.6025785437823</v>
      </c>
      <c r="E18" s="146">
        <f t="shared" si="5"/>
        <v>2466.5319081644016</v>
      </c>
      <c r="F18" s="374">
        <f t="shared" si="10"/>
        <v>0</v>
      </c>
      <c r="G18" s="375">
        <f t="shared" si="10"/>
        <v>0</v>
      </c>
      <c r="H18" s="375">
        <f t="shared" si="10"/>
        <v>2466.5319081644016</v>
      </c>
      <c r="I18" s="146">
        <f t="shared" si="3"/>
        <v>2474.0260501956595</v>
      </c>
      <c r="J18" s="215">
        <f t="shared" si="11"/>
        <v>2474.0260501956595</v>
      </c>
      <c r="K18" s="216">
        <f t="shared" si="11"/>
        <v>0</v>
      </c>
      <c r="L18" s="478">
        <f t="shared" si="11"/>
        <v>0</v>
      </c>
      <c r="M18" s="212">
        <f t="shared" si="11"/>
        <v>624.04462018372158</v>
      </c>
      <c r="N18" s="150">
        <f t="shared" si="4"/>
        <v>0</v>
      </c>
      <c r="O18" s="216">
        <f t="shared" si="12"/>
        <v>0</v>
      </c>
      <c r="P18" s="216">
        <f t="shared" si="12"/>
        <v>0</v>
      </c>
      <c r="Q18" s="326">
        <f t="shared" si="12"/>
        <v>0</v>
      </c>
    </row>
    <row r="19" spans="1:17" s="116" customFormat="1">
      <c r="A19" s="543"/>
      <c r="B19" s="558" t="s">
        <v>594</v>
      </c>
      <c r="C19" s="559" t="s">
        <v>23</v>
      </c>
      <c r="D19" s="145">
        <f>O19+E19+I19+M19+P19+Q19</f>
        <v>0</v>
      </c>
      <c r="E19" s="146">
        <f>SUM(F19:H19)</f>
        <v>0</v>
      </c>
      <c r="F19" s="374">
        <f t="shared" si="10"/>
        <v>0</v>
      </c>
      <c r="G19" s="375">
        <f t="shared" si="10"/>
        <v>0</v>
      </c>
      <c r="H19" s="375">
        <f t="shared" si="10"/>
        <v>0</v>
      </c>
      <c r="I19" s="146">
        <f>SUM(J19:L19)</f>
        <v>0</v>
      </c>
      <c r="J19" s="215">
        <f t="shared" si="11"/>
        <v>0</v>
      </c>
      <c r="K19" s="216">
        <f t="shared" si="11"/>
        <v>0</v>
      </c>
      <c r="L19" s="478">
        <f t="shared" si="11"/>
        <v>0</v>
      </c>
      <c r="M19" s="212">
        <f t="shared" si="11"/>
        <v>0</v>
      </c>
      <c r="N19" s="150">
        <f>+O19+P19</f>
        <v>0</v>
      </c>
      <c r="O19" s="216">
        <f t="shared" si="12"/>
        <v>0</v>
      </c>
      <c r="P19" s="216">
        <f t="shared" si="12"/>
        <v>0</v>
      </c>
      <c r="Q19" s="326">
        <f t="shared" si="12"/>
        <v>0</v>
      </c>
    </row>
    <row r="20" spans="1:17" s="116" customFormat="1">
      <c r="A20" s="543"/>
      <c r="B20" s="558" t="s">
        <v>595</v>
      </c>
      <c r="C20" s="559" t="s">
        <v>25</v>
      </c>
      <c r="D20" s="145">
        <f>O20+E20+I20+M20+P20+Q20</f>
        <v>0</v>
      </c>
      <c r="E20" s="146">
        <f>SUM(F20:H20)</f>
        <v>0</v>
      </c>
      <c r="F20" s="374">
        <f t="shared" si="10"/>
        <v>0</v>
      </c>
      <c r="G20" s="375">
        <f t="shared" si="10"/>
        <v>0</v>
      </c>
      <c r="H20" s="375">
        <f t="shared" si="10"/>
        <v>0</v>
      </c>
      <c r="I20" s="146">
        <f>SUM(J20:L20)</f>
        <v>0</v>
      </c>
      <c r="J20" s="215">
        <f t="shared" si="11"/>
        <v>0</v>
      </c>
      <c r="K20" s="216">
        <f t="shared" si="11"/>
        <v>0</v>
      </c>
      <c r="L20" s="478">
        <f t="shared" si="11"/>
        <v>0</v>
      </c>
      <c r="M20" s="212">
        <f t="shared" si="11"/>
        <v>0</v>
      </c>
      <c r="N20" s="150">
        <f>+O20+P20</f>
        <v>0</v>
      </c>
      <c r="O20" s="216">
        <f t="shared" si="12"/>
        <v>0</v>
      </c>
      <c r="P20" s="216">
        <f t="shared" si="12"/>
        <v>0</v>
      </c>
      <c r="Q20" s="326">
        <f t="shared" si="12"/>
        <v>0</v>
      </c>
    </row>
    <row r="21" spans="1:17" s="116" customFormat="1" ht="38.25">
      <c r="A21" s="543"/>
      <c r="B21" s="558" t="s">
        <v>596</v>
      </c>
      <c r="C21" s="559" t="s">
        <v>597</v>
      </c>
      <c r="D21" s="145">
        <f t="shared" si="1"/>
        <v>706.67837050061848</v>
      </c>
      <c r="E21" s="146">
        <f t="shared" si="5"/>
        <v>171.56160755564545</v>
      </c>
      <c r="F21" s="374">
        <f t="shared" si="10"/>
        <v>103.70325178189988</v>
      </c>
      <c r="G21" s="375">
        <f t="shared" si="10"/>
        <v>65.997894702248018</v>
      </c>
      <c r="H21" s="375">
        <f t="shared" si="10"/>
        <v>1.8604610714975569</v>
      </c>
      <c r="I21" s="146">
        <f t="shared" si="3"/>
        <v>535.03444685715363</v>
      </c>
      <c r="J21" s="215">
        <f t="shared" si="11"/>
        <v>200.85603055754513</v>
      </c>
      <c r="K21" s="216">
        <f t="shared" si="11"/>
        <v>331.09465056105472</v>
      </c>
      <c r="L21" s="478">
        <f t="shared" si="11"/>
        <v>3.083765738553732</v>
      </c>
      <c r="M21" s="212">
        <f t="shared" si="11"/>
        <v>7.6806788124537187E-2</v>
      </c>
      <c r="N21" s="150">
        <f t="shared" si="4"/>
        <v>3.9469580748935345E-3</v>
      </c>
      <c r="O21" s="216">
        <f>SUM(O49,O77,O127)</f>
        <v>3.9469580748935345E-3</v>
      </c>
      <c r="P21" s="216">
        <f t="shared" si="11"/>
        <v>0</v>
      </c>
      <c r="Q21" s="326">
        <f t="shared" si="11"/>
        <v>1.5623416200417888E-3</v>
      </c>
    </row>
    <row r="22" spans="1:17" s="116" customFormat="1">
      <c r="A22" s="543"/>
      <c r="B22" s="556" t="s">
        <v>98</v>
      </c>
      <c r="C22" s="562" t="s">
        <v>29</v>
      </c>
      <c r="D22" s="145">
        <f t="shared" si="1"/>
        <v>140.44906491908372</v>
      </c>
      <c r="E22" s="146">
        <f t="shared" si="5"/>
        <v>63.32785937778344</v>
      </c>
      <c r="F22" s="147">
        <f>SUM(F23:F24)</f>
        <v>3.0412726742697878</v>
      </c>
      <c r="G22" s="148">
        <f t="shared" ref="G22:Q22" si="13">SUM(G23:G24)</f>
        <v>48.270065843689707</v>
      </c>
      <c r="H22" s="484">
        <f t="shared" si="13"/>
        <v>12.016520859823945</v>
      </c>
      <c r="I22" s="146">
        <f t="shared" si="3"/>
        <v>67.493912820611968</v>
      </c>
      <c r="J22" s="349">
        <f t="shared" si="13"/>
        <v>41.765744482124362</v>
      </c>
      <c r="K22" s="350">
        <f t="shared" si="13"/>
        <v>25.267483659465494</v>
      </c>
      <c r="L22" s="561">
        <f t="shared" si="13"/>
        <v>0.4606846790221073</v>
      </c>
      <c r="M22" s="348">
        <f t="shared" si="13"/>
        <v>0.88031502779447579</v>
      </c>
      <c r="N22" s="150">
        <f t="shared" si="4"/>
        <v>0.25519978553798506</v>
      </c>
      <c r="O22" s="350">
        <f>SUM(O23:O24)</f>
        <v>0.25519978553798506</v>
      </c>
      <c r="P22" s="350">
        <f t="shared" si="13"/>
        <v>0</v>
      </c>
      <c r="Q22" s="146">
        <f t="shared" si="13"/>
        <v>8.4917779073558801</v>
      </c>
    </row>
    <row r="23" spans="1:17" s="116" customFormat="1" ht="51.75">
      <c r="A23" s="543"/>
      <c r="B23" s="558" t="s">
        <v>100</v>
      </c>
      <c r="C23" s="563" t="s">
        <v>31</v>
      </c>
      <c r="D23" s="145">
        <f t="shared" si="1"/>
        <v>138.86194458575039</v>
      </c>
      <c r="E23" s="146">
        <f t="shared" si="5"/>
        <v>63.32785937778344</v>
      </c>
      <c r="F23" s="374">
        <f>SUM(F51,F79,F129)</f>
        <v>3.0412726742697878</v>
      </c>
      <c r="G23" s="375">
        <f>SUM(G51,G79,G129)</f>
        <v>48.270065843689707</v>
      </c>
      <c r="H23" s="375">
        <f>SUM(H51,H79,H129)</f>
        <v>12.016520859823945</v>
      </c>
      <c r="I23" s="146">
        <f t="shared" si="3"/>
        <v>65.906792487278636</v>
      </c>
      <c r="J23" s="215">
        <f t="shared" ref="J23:Q23" si="14">SUM(J51,J79,J129)</f>
        <v>40.17862414879103</v>
      </c>
      <c r="K23" s="216">
        <f t="shared" si="14"/>
        <v>25.267483659465494</v>
      </c>
      <c r="L23" s="478">
        <f t="shared" si="14"/>
        <v>0.4606846790221073</v>
      </c>
      <c r="M23" s="212">
        <f t="shared" si="14"/>
        <v>0.88031502779447579</v>
      </c>
      <c r="N23" s="150">
        <f t="shared" si="4"/>
        <v>0.25519978553798506</v>
      </c>
      <c r="O23" s="216">
        <f>SUM(O51,O79,O129)</f>
        <v>0.25519978553798506</v>
      </c>
      <c r="P23" s="216">
        <f t="shared" si="14"/>
        <v>0</v>
      </c>
      <c r="Q23" s="326">
        <f t="shared" si="14"/>
        <v>8.4917779073558801</v>
      </c>
    </row>
    <row r="24" spans="1:17" s="116" customFormat="1">
      <c r="A24" s="543"/>
      <c r="B24" s="558" t="s">
        <v>102</v>
      </c>
      <c r="C24" s="563" t="s">
        <v>33</v>
      </c>
      <c r="D24" s="145">
        <f t="shared" si="1"/>
        <v>1.5871203333333332</v>
      </c>
      <c r="E24" s="146">
        <f t="shared" si="5"/>
        <v>0</v>
      </c>
      <c r="F24" s="374">
        <f>SUM(F52,F80)</f>
        <v>0</v>
      </c>
      <c r="G24" s="375">
        <f>SUM(G52,G80)</f>
        <v>0</v>
      </c>
      <c r="H24" s="375">
        <f>SUM(H52,H80)</f>
        <v>0</v>
      </c>
      <c r="I24" s="146">
        <f t="shared" si="3"/>
        <v>1.5871203333333332</v>
      </c>
      <c r="J24" s="215">
        <f t="shared" ref="J24:Q24" si="15">SUM(J52,J80)</f>
        <v>1.5871203333333332</v>
      </c>
      <c r="K24" s="216">
        <f t="shared" si="15"/>
        <v>0</v>
      </c>
      <c r="L24" s="478">
        <f t="shared" si="15"/>
        <v>0</v>
      </c>
      <c r="M24" s="212">
        <f t="shared" si="15"/>
        <v>0</v>
      </c>
      <c r="N24" s="150">
        <f t="shared" si="4"/>
        <v>0</v>
      </c>
      <c r="O24" s="216">
        <f>SUM(O52,O80)</f>
        <v>0</v>
      </c>
      <c r="P24" s="216">
        <f t="shared" si="15"/>
        <v>0</v>
      </c>
      <c r="Q24" s="326">
        <f t="shared" si="15"/>
        <v>0</v>
      </c>
    </row>
    <row r="25" spans="1:17" s="116" customFormat="1">
      <c r="A25" s="543"/>
      <c r="B25" s="556" t="s">
        <v>258</v>
      </c>
      <c r="C25" s="562" t="s">
        <v>35</v>
      </c>
      <c r="D25" s="145">
        <f t="shared" si="1"/>
        <v>30.555341411657565</v>
      </c>
      <c r="E25" s="146">
        <f t="shared" si="5"/>
        <v>6.4921629679139397</v>
      </c>
      <c r="F25" s="147">
        <f>SUM(F26:F30)</f>
        <v>0.61765028754187701</v>
      </c>
      <c r="G25" s="148">
        <f t="shared" ref="G25:Q25" si="16">SUM(G26:G30)</f>
        <v>1.4779824042501857</v>
      </c>
      <c r="H25" s="484">
        <f t="shared" si="16"/>
        <v>4.3965302761218767</v>
      </c>
      <c r="I25" s="146">
        <f t="shared" si="3"/>
        <v>14.222183719358052</v>
      </c>
      <c r="J25" s="349">
        <f t="shared" si="16"/>
        <v>7.8905238229485901</v>
      </c>
      <c r="K25" s="350">
        <f t="shared" si="16"/>
        <v>6.1147308851622331</v>
      </c>
      <c r="L25" s="561">
        <f t="shared" si="16"/>
        <v>0.21692901124722891</v>
      </c>
      <c r="M25" s="348">
        <f t="shared" si="16"/>
        <v>0.32153177632260987</v>
      </c>
      <c r="N25" s="150">
        <f t="shared" si="4"/>
        <v>9.4373946620110285</v>
      </c>
      <c r="O25" s="350">
        <f>SUM(O26:O30)</f>
        <v>9.4373946620110285</v>
      </c>
      <c r="P25" s="350">
        <f t="shared" si="16"/>
        <v>0</v>
      </c>
      <c r="Q25" s="146">
        <f t="shared" si="16"/>
        <v>8.2068286051937084E-2</v>
      </c>
    </row>
    <row r="26" spans="1:17" s="116" customFormat="1">
      <c r="A26" s="543"/>
      <c r="B26" s="558" t="s">
        <v>598</v>
      </c>
      <c r="C26" s="563" t="s">
        <v>37</v>
      </c>
      <c r="D26" s="145">
        <f t="shared" si="1"/>
        <v>8.9751769444444509</v>
      </c>
      <c r="E26" s="143">
        <f t="shared" si="5"/>
        <v>0</v>
      </c>
      <c r="F26" s="564">
        <f t="shared" ref="F26:H30" si="17">SUM(F54,F82,F131)</f>
        <v>0</v>
      </c>
      <c r="G26" s="565">
        <f t="shared" si="17"/>
        <v>0</v>
      </c>
      <c r="H26" s="565">
        <f t="shared" si="17"/>
        <v>0</v>
      </c>
      <c r="I26" s="143">
        <f t="shared" si="3"/>
        <v>0</v>
      </c>
      <c r="J26" s="470">
        <f t="shared" ref="J26:M30" si="18">SUM(J54,J82,J131)</f>
        <v>0</v>
      </c>
      <c r="K26" s="471">
        <f t="shared" si="18"/>
        <v>0</v>
      </c>
      <c r="L26" s="473">
        <f t="shared" si="18"/>
        <v>0</v>
      </c>
      <c r="M26" s="334">
        <f t="shared" si="18"/>
        <v>0</v>
      </c>
      <c r="N26" s="566">
        <f t="shared" si="4"/>
        <v>8.9751769444444509</v>
      </c>
      <c r="O26" s="471">
        <f t="shared" ref="O26:Q30" si="19">SUM(O54,O82,O131)</f>
        <v>8.9751769444444509</v>
      </c>
      <c r="P26" s="471">
        <f t="shared" si="19"/>
        <v>0</v>
      </c>
      <c r="Q26" s="323">
        <f t="shared" si="19"/>
        <v>0</v>
      </c>
    </row>
    <row r="27" spans="1:17" s="116" customFormat="1">
      <c r="A27" s="543"/>
      <c r="B27" s="558" t="s">
        <v>599</v>
      </c>
      <c r="C27" s="567" t="s">
        <v>40</v>
      </c>
      <c r="D27" s="145">
        <f>O27+E27+I27+M27+P27+Q27</f>
        <v>0</v>
      </c>
      <c r="E27" s="143">
        <f>SUM(F27:H27)</f>
        <v>0</v>
      </c>
      <c r="F27" s="564">
        <f t="shared" si="17"/>
        <v>0</v>
      </c>
      <c r="G27" s="565">
        <f t="shared" si="17"/>
        <v>0</v>
      </c>
      <c r="H27" s="565">
        <f t="shared" si="17"/>
        <v>0</v>
      </c>
      <c r="I27" s="143">
        <f>SUM(J27:L27)</f>
        <v>0</v>
      </c>
      <c r="J27" s="470">
        <f t="shared" si="18"/>
        <v>0</v>
      </c>
      <c r="K27" s="471">
        <f t="shared" si="18"/>
        <v>0</v>
      </c>
      <c r="L27" s="473">
        <f t="shared" si="18"/>
        <v>0</v>
      </c>
      <c r="M27" s="334">
        <f t="shared" si="18"/>
        <v>0</v>
      </c>
      <c r="N27" s="566">
        <f>+O27+P27</f>
        <v>0</v>
      </c>
      <c r="O27" s="471">
        <f t="shared" si="19"/>
        <v>0</v>
      </c>
      <c r="P27" s="471">
        <f t="shared" si="19"/>
        <v>0</v>
      </c>
      <c r="Q27" s="323">
        <f t="shared" si="19"/>
        <v>0</v>
      </c>
    </row>
    <row r="28" spans="1:17" s="116" customFormat="1">
      <c r="A28" s="543"/>
      <c r="B28" s="558" t="s">
        <v>600</v>
      </c>
      <c r="C28" s="567" t="s">
        <v>43</v>
      </c>
      <c r="D28" s="145">
        <f>O28+E28+I28+M28+P28+Q28</f>
        <v>0</v>
      </c>
      <c r="E28" s="143">
        <f>SUM(F28:H28)</f>
        <v>0</v>
      </c>
      <c r="F28" s="564">
        <f t="shared" si="17"/>
        <v>0</v>
      </c>
      <c r="G28" s="565">
        <f t="shared" si="17"/>
        <v>0</v>
      </c>
      <c r="H28" s="565">
        <f t="shared" si="17"/>
        <v>0</v>
      </c>
      <c r="I28" s="143">
        <f>SUM(J28:L28)</f>
        <v>0</v>
      </c>
      <c r="J28" s="470">
        <f t="shared" si="18"/>
        <v>0</v>
      </c>
      <c r="K28" s="471">
        <f t="shared" si="18"/>
        <v>0</v>
      </c>
      <c r="L28" s="473">
        <f t="shared" si="18"/>
        <v>0</v>
      </c>
      <c r="M28" s="334">
        <f t="shared" si="18"/>
        <v>0</v>
      </c>
      <c r="N28" s="566">
        <f>+O28+P28</f>
        <v>0</v>
      </c>
      <c r="O28" s="471">
        <f t="shared" si="19"/>
        <v>0</v>
      </c>
      <c r="P28" s="471">
        <f t="shared" si="19"/>
        <v>0</v>
      </c>
      <c r="Q28" s="323">
        <f t="shared" si="19"/>
        <v>0</v>
      </c>
    </row>
    <row r="29" spans="1:17" s="116" customFormat="1" ht="26.25">
      <c r="A29" s="543"/>
      <c r="B29" s="558" t="s">
        <v>601</v>
      </c>
      <c r="C29" s="567" t="s">
        <v>45</v>
      </c>
      <c r="D29" s="145">
        <f>O29+E29+I29+M29+P29+Q29</f>
        <v>0</v>
      </c>
      <c r="E29" s="143">
        <f>SUM(F29:H29)</f>
        <v>0</v>
      </c>
      <c r="F29" s="564">
        <f t="shared" si="17"/>
        <v>0</v>
      </c>
      <c r="G29" s="565">
        <f t="shared" si="17"/>
        <v>0</v>
      </c>
      <c r="H29" s="565">
        <f t="shared" si="17"/>
        <v>0</v>
      </c>
      <c r="I29" s="143">
        <f>SUM(J29:L29)</f>
        <v>0</v>
      </c>
      <c r="J29" s="470">
        <f t="shared" si="18"/>
        <v>0</v>
      </c>
      <c r="K29" s="471">
        <f t="shared" si="18"/>
        <v>0</v>
      </c>
      <c r="L29" s="473">
        <f t="shared" si="18"/>
        <v>0</v>
      </c>
      <c r="M29" s="334">
        <f t="shared" si="18"/>
        <v>0</v>
      </c>
      <c r="N29" s="566">
        <f>+O29+P29</f>
        <v>0</v>
      </c>
      <c r="O29" s="471">
        <f t="shared" si="19"/>
        <v>0</v>
      </c>
      <c r="P29" s="471">
        <f t="shared" si="19"/>
        <v>0</v>
      </c>
      <c r="Q29" s="323">
        <f t="shared" si="19"/>
        <v>0</v>
      </c>
    </row>
    <row r="30" spans="1:17" s="116" customFormat="1" ht="26.25">
      <c r="A30" s="543"/>
      <c r="B30" s="558" t="s">
        <v>602</v>
      </c>
      <c r="C30" s="568" t="s">
        <v>603</v>
      </c>
      <c r="D30" s="145">
        <f>O30+E30+I30+M30+P30+Q30</f>
        <v>21.580164467213113</v>
      </c>
      <c r="E30" s="143">
        <f>SUM(F30:H30)</f>
        <v>6.4921629679139397</v>
      </c>
      <c r="F30" s="564">
        <f t="shared" si="17"/>
        <v>0.61765028754187701</v>
      </c>
      <c r="G30" s="565">
        <f t="shared" si="17"/>
        <v>1.4779824042501857</v>
      </c>
      <c r="H30" s="565">
        <f t="shared" si="17"/>
        <v>4.3965302761218767</v>
      </c>
      <c r="I30" s="143">
        <f>SUM(J30:L30)</f>
        <v>14.222183719358052</v>
      </c>
      <c r="J30" s="470">
        <f t="shared" si="18"/>
        <v>7.8905238229485901</v>
      </c>
      <c r="K30" s="471">
        <f t="shared" si="18"/>
        <v>6.1147308851622331</v>
      </c>
      <c r="L30" s="473">
        <f t="shared" si="18"/>
        <v>0.21692901124722891</v>
      </c>
      <c r="M30" s="334">
        <f t="shared" si="18"/>
        <v>0.32153177632260987</v>
      </c>
      <c r="N30" s="566">
        <f>+O30+P30</f>
        <v>0.46221771756657815</v>
      </c>
      <c r="O30" s="471">
        <f t="shared" si="19"/>
        <v>0.46221771756657815</v>
      </c>
      <c r="P30" s="471">
        <f t="shared" si="19"/>
        <v>0</v>
      </c>
      <c r="Q30" s="323">
        <f t="shared" si="19"/>
        <v>8.2068286051937084E-2</v>
      </c>
    </row>
    <row r="31" spans="1:17" s="116" customFormat="1">
      <c r="A31" s="543"/>
      <c r="B31" s="556" t="s">
        <v>260</v>
      </c>
      <c r="C31" s="569" t="s">
        <v>51</v>
      </c>
      <c r="D31" s="352">
        <f t="shared" si="1"/>
        <v>38.961355098932678</v>
      </c>
      <c r="E31" s="570">
        <f t="shared" si="5"/>
        <v>13.629480425780043</v>
      </c>
      <c r="F31" s="571">
        <f>SUM(F32:F33)</f>
        <v>0.67136288375874154</v>
      </c>
      <c r="G31" s="572">
        <f>SUM(G32:G33)</f>
        <v>2.4852953873566692</v>
      </c>
      <c r="H31" s="573">
        <f>SUM(H32:H33)</f>
        <v>10.472822154664632</v>
      </c>
      <c r="I31" s="570">
        <f t="shared" si="3"/>
        <v>24.177946712068383</v>
      </c>
      <c r="J31" s="571">
        <f t="shared" ref="J31:Q31" si="20">SUM(J32:J33)</f>
        <v>17.886024644278262</v>
      </c>
      <c r="K31" s="572">
        <f t="shared" si="20"/>
        <v>5.7899942065286609</v>
      </c>
      <c r="L31" s="573">
        <f t="shared" si="20"/>
        <v>0.50192786126146172</v>
      </c>
      <c r="M31" s="570">
        <f t="shared" si="20"/>
        <v>1.0766971896471882</v>
      </c>
      <c r="N31" s="574">
        <f t="shared" si="4"/>
        <v>5.532946723410135E-2</v>
      </c>
      <c r="O31" s="572">
        <f>SUM(O32:O33)</f>
        <v>5.532946723410135E-2</v>
      </c>
      <c r="P31" s="572">
        <f t="shared" si="20"/>
        <v>0</v>
      </c>
      <c r="Q31" s="570">
        <f t="shared" si="20"/>
        <v>2.1901304202960579E-2</v>
      </c>
    </row>
    <row r="32" spans="1:17" s="116" customFormat="1">
      <c r="A32" s="543"/>
      <c r="B32" s="575" t="s">
        <v>262</v>
      </c>
      <c r="C32" s="576" t="s">
        <v>53</v>
      </c>
      <c r="D32" s="313">
        <f t="shared" si="1"/>
        <v>20.24734761904762</v>
      </c>
      <c r="E32" s="311">
        <f t="shared" si="5"/>
        <v>7.0829371141491304</v>
      </c>
      <c r="F32" s="577">
        <f t="shared" ref="F32:H33" si="21">SUM(F60,F88,F137)</f>
        <v>0.34889232295623829</v>
      </c>
      <c r="G32" s="578">
        <f t="shared" si="21"/>
        <v>1.2915526042677248</v>
      </c>
      <c r="H32" s="578">
        <f t="shared" si="21"/>
        <v>5.4424921869251675</v>
      </c>
      <c r="I32" s="311">
        <f t="shared" si="3"/>
        <v>12.564739869827285</v>
      </c>
      <c r="J32" s="470">
        <f t="shared" ref="J32:M33" si="22">SUM(J60,J88,J137)</f>
        <v>9.2949682467660182</v>
      </c>
      <c r="K32" s="471">
        <f t="shared" si="22"/>
        <v>3.0089309038193357</v>
      </c>
      <c r="L32" s="473">
        <f t="shared" si="22"/>
        <v>0.2608407192419322</v>
      </c>
      <c r="M32" s="334">
        <f t="shared" si="22"/>
        <v>0.55953552498063563</v>
      </c>
      <c r="N32" s="579">
        <f t="shared" si="4"/>
        <v>2.875349057600526E-2</v>
      </c>
      <c r="O32" s="471">
        <f t="shared" ref="O32:Q33" si="23">SUM(O60,O88,O137)</f>
        <v>2.875349057600526E-2</v>
      </c>
      <c r="P32" s="471">
        <f t="shared" si="23"/>
        <v>0</v>
      </c>
      <c r="Q32" s="336">
        <f t="shared" si="23"/>
        <v>1.1381619514563533E-2</v>
      </c>
    </row>
    <row r="33" spans="1:21" s="116" customFormat="1" ht="26.25">
      <c r="A33" s="543"/>
      <c r="B33" s="575" t="s">
        <v>264</v>
      </c>
      <c r="C33" s="580" t="s">
        <v>55</v>
      </c>
      <c r="D33" s="352">
        <f t="shared" si="1"/>
        <v>18.714007479885055</v>
      </c>
      <c r="E33" s="570">
        <f t="shared" si="5"/>
        <v>6.5465433116309129</v>
      </c>
      <c r="F33" s="470">
        <f t="shared" si="21"/>
        <v>0.32247056080250325</v>
      </c>
      <c r="G33" s="471">
        <f t="shared" si="21"/>
        <v>1.1937427830889447</v>
      </c>
      <c r="H33" s="471">
        <f t="shared" si="21"/>
        <v>5.0303299677394646</v>
      </c>
      <c r="I33" s="570">
        <f t="shared" si="3"/>
        <v>11.613206842241096</v>
      </c>
      <c r="J33" s="470">
        <f t="shared" si="22"/>
        <v>8.5910563975122436</v>
      </c>
      <c r="K33" s="471">
        <f t="shared" si="22"/>
        <v>2.7810633027093248</v>
      </c>
      <c r="L33" s="473">
        <f t="shared" si="22"/>
        <v>0.24108714201952952</v>
      </c>
      <c r="M33" s="334">
        <f t="shared" si="22"/>
        <v>0.51716166466655256</v>
      </c>
      <c r="N33" s="574">
        <f t="shared" si="4"/>
        <v>2.6575976658096089E-2</v>
      </c>
      <c r="O33" s="471">
        <f t="shared" si="23"/>
        <v>2.6575976658096089E-2</v>
      </c>
      <c r="P33" s="471">
        <f t="shared" si="23"/>
        <v>0</v>
      </c>
      <c r="Q33" s="334">
        <f t="shared" si="23"/>
        <v>1.0519684688397046E-2</v>
      </c>
    </row>
    <row r="34" spans="1:21" s="116" customFormat="1">
      <c r="A34" s="543"/>
      <c r="B34" s="581" t="s">
        <v>268</v>
      </c>
      <c r="C34" s="582" t="s">
        <v>604</v>
      </c>
      <c r="D34" s="352">
        <f t="shared" si="1"/>
        <v>20.713033750000001</v>
      </c>
      <c r="E34" s="570">
        <f t="shared" si="5"/>
        <v>6.639540150708048</v>
      </c>
      <c r="F34" s="571">
        <f>SUM(F35:F37)</f>
        <v>0.7254281464992538</v>
      </c>
      <c r="G34" s="572">
        <f t="shared" ref="G34:Q34" si="24">SUM(G35:G37)</f>
        <v>1.2516787156694613</v>
      </c>
      <c r="H34" s="573">
        <f t="shared" si="24"/>
        <v>4.6624332885393329</v>
      </c>
      <c r="I34" s="570">
        <f t="shared" si="3"/>
        <v>10.754147955325482</v>
      </c>
      <c r="J34" s="571">
        <f t="shared" si="24"/>
        <v>6.0821921862403405</v>
      </c>
      <c r="K34" s="572">
        <f t="shared" si="24"/>
        <v>3.9851414068291593</v>
      </c>
      <c r="L34" s="573">
        <f t="shared" si="24"/>
        <v>0.68681436225598391</v>
      </c>
      <c r="M34" s="570">
        <f t="shared" si="24"/>
        <v>0.86276342731788036</v>
      </c>
      <c r="N34" s="574">
        <f t="shared" si="4"/>
        <v>1.9220798943119175</v>
      </c>
      <c r="O34" s="572">
        <f>SUM(O35:O37)</f>
        <v>1.9220798943119175</v>
      </c>
      <c r="P34" s="572">
        <f t="shared" si="24"/>
        <v>0</v>
      </c>
      <c r="Q34" s="570">
        <f t="shared" si="24"/>
        <v>0.53450232233666972</v>
      </c>
    </row>
    <row r="35" spans="1:21" s="116" customFormat="1">
      <c r="A35" s="543"/>
      <c r="B35" s="583" t="s">
        <v>270</v>
      </c>
      <c r="C35" s="584" t="s">
        <v>1434</v>
      </c>
      <c r="D35" s="352">
        <f t="shared" si="1"/>
        <v>0</v>
      </c>
      <c r="E35" s="570">
        <f t="shared" si="5"/>
        <v>0</v>
      </c>
      <c r="F35" s="470">
        <f t="shared" ref="F35:H37" si="25">SUM(F63,F91,F140)</f>
        <v>0</v>
      </c>
      <c r="G35" s="471">
        <f t="shared" si="25"/>
        <v>0</v>
      </c>
      <c r="H35" s="471">
        <f t="shared" si="25"/>
        <v>0</v>
      </c>
      <c r="I35" s="570">
        <f t="shared" si="3"/>
        <v>0</v>
      </c>
      <c r="J35" s="470">
        <f t="shared" ref="J35:M37" si="26">SUM(J63,J91,J140)</f>
        <v>0</v>
      </c>
      <c r="K35" s="471">
        <f t="shared" si="26"/>
        <v>0</v>
      </c>
      <c r="L35" s="473">
        <f t="shared" si="26"/>
        <v>0</v>
      </c>
      <c r="M35" s="334">
        <f t="shared" si="26"/>
        <v>0</v>
      </c>
      <c r="N35" s="574">
        <f t="shared" si="4"/>
        <v>0</v>
      </c>
      <c r="O35" s="471">
        <f t="shared" ref="O35:Q37" si="27">SUM(O63,O91,O140)</f>
        <v>0</v>
      </c>
      <c r="P35" s="471">
        <f t="shared" si="27"/>
        <v>0</v>
      </c>
      <c r="Q35" s="334">
        <f t="shared" si="27"/>
        <v>0</v>
      </c>
    </row>
    <row r="36" spans="1:21" s="116" customFormat="1">
      <c r="A36" s="543"/>
      <c r="B36" s="583" t="s">
        <v>605</v>
      </c>
      <c r="C36" s="584" t="s">
        <v>47</v>
      </c>
      <c r="D36" s="352">
        <f t="shared" si="1"/>
        <v>20.713033750000001</v>
      </c>
      <c r="E36" s="570">
        <f t="shared" si="5"/>
        <v>6.639540150708048</v>
      </c>
      <c r="F36" s="470">
        <f t="shared" si="25"/>
        <v>0.7254281464992538</v>
      </c>
      <c r="G36" s="471">
        <f t="shared" si="25"/>
        <v>1.2516787156694613</v>
      </c>
      <c r="H36" s="471">
        <f t="shared" si="25"/>
        <v>4.6624332885393329</v>
      </c>
      <c r="I36" s="570">
        <f t="shared" si="3"/>
        <v>10.754147955325482</v>
      </c>
      <c r="J36" s="470">
        <f t="shared" si="26"/>
        <v>6.0821921862403405</v>
      </c>
      <c r="K36" s="471">
        <f t="shared" si="26"/>
        <v>3.9851414068291593</v>
      </c>
      <c r="L36" s="473">
        <f t="shared" si="26"/>
        <v>0.68681436225598391</v>
      </c>
      <c r="M36" s="334">
        <f t="shared" si="26"/>
        <v>0.86276342731788036</v>
      </c>
      <c r="N36" s="574">
        <f t="shared" si="4"/>
        <v>1.9220798943119175</v>
      </c>
      <c r="O36" s="471">
        <f t="shared" si="27"/>
        <v>1.9220798943119175</v>
      </c>
      <c r="P36" s="471">
        <f t="shared" si="27"/>
        <v>0</v>
      </c>
      <c r="Q36" s="334">
        <f t="shared" si="27"/>
        <v>0.53450232233666972</v>
      </c>
    </row>
    <row r="37" spans="1:21" s="116" customFormat="1" ht="15.75" thickBot="1">
      <c r="A37" s="543"/>
      <c r="B37" s="585" t="s">
        <v>606</v>
      </c>
      <c r="C37" s="586" t="s">
        <v>1435</v>
      </c>
      <c r="D37" s="587">
        <f t="shared" si="1"/>
        <v>0</v>
      </c>
      <c r="E37" s="588">
        <f t="shared" si="5"/>
        <v>0</v>
      </c>
      <c r="F37" s="589">
        <f t="shared" si="25"/>
        <v>0</v>
      </c>
      <c r="G37" s="590">
        <f t="shared" si="25"/>
        <v>0</v>
      </c>
      <c r="H37" s="590">
        <f t="shared" si="25"/>
        <v>0</v>
      </c>
      <c r="I37" s="588">
        <f t="shared" si="3"/>
        <v>0</v>
      </c>
      <c r="J37" s="577">
        <f t="shared" si="26"/>
        <v>0</v>
      </c>
      <c r="K37" s="578">
        <f t="shared" si="26"/>
        <v>0</v>
      </c>
      <c r="L37" s="591">
        <f t="shared" si="26"/>
        <v>0</v>
      </c>
      <c r="M37" s="336">
        <f t="shared" si="26"/>
        <v>0</v>
      </c>
      <c r="N37" s="592">
        <f t="shared" si="4"/>
        <v>0</v>
      </c>
      <c r="O37" s="578">
        <f t="shared" si="27"/>
        <v>0</v>
      </c>
      <c r="P37" s="578">
        <f t="shared" si="27"/>
        <v>0</v>
      </c>
      <c r="Q37" s="593">
        <f t="shared" si="27"/>
        <v>0</v>
      </c>
    </row>
    <row r="38" spans="1:21" s="116" customFormat="1" ht="16.5" thickTop="1" thickBot="1">
      <c r="A38" s="543"/>
      <c r="B38" s="549" t="s">
        <v>103</v>
      </c>
      <c r="C38" s="549" t="s">
        <v>607</v>
      </c>
      <c r="D38" s="135">
        <f t="shared" si="1"/>
        <v>6733.6036214039923</v>
      </c>
      <c r="E38" s="550">
        <f>E39+E43+E50+E53+E59+E62</f>
        <v>2854.3022889390545</v>
      </c>
      <c r="F38" s="551">
        <f t="shared" ref="F38:Q38" si="28">F39+F43+F50+F53+F59+F62</f>
        <v>129.37221116758678</v>
      </c>
      <c r="G38" s="552">
        <f t="shared" si="28"/>
        <v>251.02423908267556</v>
      </c>
      <c r="H38" s="553">
        <f t="shared" si="28"/>
        <v>2473.9058386887918</v>
      </c>
      <c r="I38" s="550">
        <f t="shared" si="28"/>
        <v>3235.9146461145497</v>
      </c>
      <c r="J38" s="551">
        <f t="shared" si="28"/>
        <v>2714.846567757701</v>
      </c>
      <c r="K38" s="552">
        <f t="shared" si="28"/>
        <v>515.17149435665488</v>
      </c>
      <c r="L38" s="553">
        <f t="shared" si="28"/>
        <v>5.8965840001938341</v>
      </c>
      <c r="M38" s="550">
        <f t="shared" si="28"/>
        <v>624.04462018372158</v>
      </c>
      <c r="N38" s="554">
        <f t="shared" si="4"/>
        <v>10.72857208333334</v>
      </c>
      <c r="O38" s="552">
        <f>O39+O43+O50+O53+O59+O62</f>
        <v>10.72857208333334</v>
      </c>
      <c r="P38" s="552">
        <f t="shared" si="28"/>
        <v>0</v>
      </c>
      <c r="Q38" s="550">
        <f t="shared" si="28"/>
        <v>8.6134940833333342</v>
      </c>
    </row>
    <row r="39" spans="1:21" s="116" customFormat="1" ht="15.75" thickTop="1">
      <c r="A39" s="543"/>
      <c r="B39" s="556" t="s">
        <v>105</v>
      </c>
      <c r="C39" s="557" t="s">
        <v>6</v>
      </c>
      <c r="D39" s="145">
        <f t="shared" si="1"/>
        <v>3.7206916666666663</v>
      </c>
      <c r="E39" s="146">
        <f>SUM(F39:H39)</f>
        <v>2.823</v>
      </c>
      <c r="F39" s="147">
        <f>SUM(F40:F42)</f>
        <v>2.823</v>
      </c>
      <c r="G39" s="148">
        <f>SUM(G40:G42)</f>
        <v>0</v>
      </c>
      <c r="H39" s="484">
        <f>SUM(H40:H42)</f>
        <v>0</v>
      </c>
      <c r="I39" s="146">
        <f t="shared" ref="I39:I62" si="29">SUM(J39:L39)</f>
        <v>0</v>
      </c>
      <c r="J39" s="147">
        <f t="shared" ref="J39:Q39" si="30">SUM(J40:J42)</f>
        <v>0</v>
      </c>
      <c r="K39" s="148">
        <f t="shared" si="30"/>
        <v>0</v>
      </c>
      <c r="L39" s="484">
        <f t="shared" si="30"/>
        <v>0</v>
      </c>
      <c r="M39" s="146">
        <f t="shared" si="30"/>
        <v>0</v>
      </c>
      <c r="N39" s="150">
        <f t="shared" si="4"/>
        <v>0.89769166666666655</v>
      </c>
      <c r="O39" s="148">
        <f>SUM(O40:O42)</f>
        <v>0.89769166666666655</v>
      </c>
      <c r="P39" s="148">
        <f t="shared" si="30"/>
        <v>0</v>
      </c>
      <c r="Q39" s="146">
        <f t="shared" si="30"/>
        <v>0</v>
      </c>
    </row>
    <row r="40" spans="1:21" s="116" customFormat="1">
      <c r="A40" s="543"/>
      <c r="B40" s="558" t="s">
        <v>107</v>
      </c>
      <c r="C40" s="559" t="s">
        <v>8</v>
      </c>
      <c r="D40" s="145">
        <f t="shared" si="1"/>
        <v>3.7206916666666663</v>
      </c>
      <c r="E40" s="146">
        <f t="shared" ref="E40:E65" si="31">SUM(F40:H40)</f>
        <v>2.823</v>
      </c>
      <c r="F40" s="327">
        <v>2.823</v>
      </c>
      <c r="G40" s="328">
        <v>0</v>
      </c>
      <c r="H40" s="594">
        <v>0</v>
      </c>
      <c r="I40" s="146">
        <f t="shared" si="29"/>
        <v>0</v>
      </c>
      <c r="J40" s="327">
        <v>0</v>
      </c>
      <c r="K40" s="328">
        <v>0</v>
      </c>
      <c r="L40" s="594">
        <v>0</v>
      </c>
      <c r="M40" s="333">
        <v>0</v>
      </c>
      <c r="N40" s="150">
        <f t="shared" si="4"/>
        <v>0.89769166666666655</v>
      </c>
      <c r="O40" s="328">
        <v>0.89769166666666655</v>
      </c>
      <c r="P40" s="329">
        <v>0</v>
      </c>
      <c r="Q40" s="247">
        <v>0</v>
      </c>
      <c r="R40" s="116" t="s">
        <v>1382</v>
      </c>
    </row>
    <row r="41" spans="1:21" s="116" customFormat="1">
      <c r="A41" s="543"/>
      <c r="B41" s="558" t="s">
        <v>109</v>
      </c>
      <c r="C41" s="559" t="s">
        <v>9</v>
      </c>
      <c r="D41" s="145">
        <f t="shared" si="1"/>
        <v>0</v>
      </c>
      <c r="E41" s="146">
        <f t="shared" si="31"/>
        <v>0</v>
      </c>
      <c r="F41" s="327">
        <v>0</v>
      </c>
      <c r="G41" s="328">
        <v>0</v>
      </c>
      <c r="H41" s="594">
        <v>0</v>
      </c>
      <c r="I41" s="146">
        <f t="shared" si="29"/>
        <v>0</v>
      </c>
      <c r="J41" s="327">
        <v>0</v>
      </c>
      <c r="K41" s="328">
        <v>0</v>
      </c>
      <c r="L41" s="594">
        <v>0</v>
      </c>
      <c r="M41" s="333">
        <v>0</v>
      </c>
      <c r="N41" s="150">
        <f t="shared" si="4"/>
        <v>0</v>
      </c>
      <c r="O41" s="328">
        <v>0</v>
      </c>
      <c r="P41" s="329">
        <v>0</v>
      </c>
      <c r="Q41" s="247">
        <v>0</v>
      </c>
      <c r="R41" s="116" t="s">
        <v>1384</v>
      </c>
    </row>
    <row r="42" spans="1:21" s="116" customFormat="1">
      <c r="A42" s="543"/>
      <c r="B42" s="558" t="s">
        <v>111</v>
      </c>
      <c r="C42" s="559" t="s">
        <v>11</v>
      </c>
      <c r="D42" s="145">
        <f t="shared" si="1"/>
        <v>0</v>
      </c>
      <c r="E42" s="146">
        <f t="shared" si="31"/>
        <v>0</v>
      </c>
      <c r="F42" s="327">
        <v>0</v>
      </c>
      <c r="G42" s="328">
        <v>0</v>
      </c>
      <c r="H42" s="594">
        <v>0</v>
      </c>
      <c r="I42" s="146">
        <f t="shared" si="29"/>
        <v>0</v>
      </c>
      <c r="J42" s="327">
        <v>0</v>
      </c>
      <c r="K42" s="328">
        <v>0</v>
      </c>
      <c r="L42" s="594">
        <v>0</v>
      </c>
      <c r="M42" s="333">
        <v>0</v>
      </c>
      <c r="N42" s="150">
        <f t="shared" si="4"/>
        <v>0</v>
      </c>
      <c r="O42" s="328">
        <v>0</v>
      </c>
      <c r="P42" s="329">
        <v>0</v>
      </c>
      <c r="Q42" s="247">
        <v>0</v>
      </c>
      <c r="R42" s="116" t="s">
        <v>1386</v>
      </c>
    </row>
    <row r="43" spans="1:21" s="116" customFormat="1">
      <c r="A43" s="543"/>
      <c r="B43" s="556" t="s">
        <v>114</v>
      </c>
      <c r="C43" s="560" t="s">
        <v>13</v>
      </c>
      <c r="D43" s="145">
        <f t="shared" si="1"/>
        <v>6596.7852064593226</v>
      </c>
      <c r="E43" s="146">
        <f t="shared" si="31"/>
        <v>2795.1076112487517</v>
      </c>
      <c r="F43" s="147">
        <f>SUM(F44:F49)</f>
        <v>123.7169750328397</v>
      </c>
      <c r="G43" s="148">
        <f>SUM(G44:G49)</f>
        <v>203.74535152711996</v>
      </c>
      <c r="H43" s="484">
        <f>SUM(H44:H49)</f>
        <v>2467.6452846887919</v>
      </c>
      <c r="I43" s="146">
        <f t="shared" si="29"/>
        <v>3177.6329750268496</v>
      </c>
      <c r="J43" s="147">
        <f t="shared" ref="J43:Q43" si="32">SUM(J44:J49)</f>
        <v>2681.7539258731981</v>
      </c>
      <c r="K43" s="148">
        <f t="shared" si="32"/>
        <v>489.98246515345789</v>
      </c>
      <c r="L43" s="484">
        <f t="shared" si="32"/>
        <v>5.8965840001938341</v>
      </c>
      <c r="M43" s="146">
        <f t="shared" si="32"/>
        <v>624.04462018372158</v>
      </c>
      <c r="N43" s="150">
        <f t="shared" si="4"/>
        <v>0</v>
      </c>
      <c r="O43" s="148">
        <f>SUM(O44:O49)</f>
        <v>0</v>
      </c>
      <c r="P43" s="149">
        <f t="shared" si="32"/>
        <v>0</v>
      </c>
      <c r="Q43" s="146">
        <f t="shared" si="32"/>
        <v>0</v>
      </c>
    </row>
    <row r="44" spans="1:21" s="116" customFormat="1">
      <c r="A44" s="543"/>
      <c r="B44" s="558" t="s">
        <v>116</v>
      </c>
      <c r="C44" s="559" t="s">
        <v>15</v>
      </c>
      <c r="D44" s="145">
        <f t="shared" si="1"/>
        <v>287.42577893111388</v>
      </c>
      <c r="E44" s="146">
        <f t="shared" si="31"/>
        <v>131.11888859585756</v>
      </c>
      <c r="F44" s="327">
        <v>7.4060298422475856</v>
      </c>
      <c r="G44" s="328">
        <v>123.71285875360996</v>
      </c>
      <c r="H44" s="594">
        <v>0</v>
      </c>
      <c r="I44" s="146">
        <f t="shared" si="29"/>
        <v>156.30689033525633</v>
      </c>
      <c r="J44" s="327">
        <v>3.0741631960505522</v>
      </c>
      <c r="K44" s="328">
        <v>150.38410357662832</v>
      </c>
      <c r="L44" s="594">
        <v>2.8486235625774472</v>
      </c>
      <c r="M44" s="333">
        <v>0</v>
      </c>
      <c r="N44" s="150">
        <f t="shared" si="4"/>
        <v>0</v>
      </c>
      <c r="O44" s="328">
        <v>0</v>
      </c>
      <c r="P44" s="329">
        <v>0</v>
      </c>
      <c r="Q44" s="247">
        <v>0</v>
      </c>
      <c r="R44" s="116" t="s">
        <v>1388</v>
      </c>
    </row>
    <row r="45" spans="1:21" s="116" customFormat="1">
      <c r="A45" s="543"/>
      <c r="B45" s="558" t="s">
        <v>118</v>
      </c>
      <c r="C45" s="559" t="s">
        <v>593</v>
      </c>
      <c r="D45" s="145">
        <f t="shared" si="1"/>
        <v>40.857808247925796</v>
      </c>
      <c r="E45" s="146">
        <f t="shared" si="31"/>
        <v>26.867473439508316</v>
      </c>
      <c r="F45" s="327">
        <v>12.655585450450451</v>
      </c>
      <c r="G45" s="328">
        <v>14.211887989057868</v>
      </c>
      <c r="H45" s="594">
        <v>0</v>
      </c>
      <c r="I45" s="146">
        <f t="shared" si="29"/>
        <v>13.990334808417478</v>
      </c>
      <c r="J45" s="327">
        <v>5.0735913611111112</v>
      </c>
      <c r="K45" s="328">
        <v>8.9167434473063665</v>
      </c>
      <c r="L45" s="594">
        <v>0</v>
      </c>
      <c r="M45" s="333">
        <v>0</v>
      </c>
      <c r="N45" s="150">
        <f t="shared" si="4"/>
        <v>0</v>
      </c>
      <c r="O45" s="328">
        <v>0</v>
      </c>
      <c r="P45" s="329">
        <v>0</v>
      </c>
      <c r="Q45" s="247">
        <v>0</v>
      </c>
      <c r="R45" s="595" t="s">
        <v>1390</v>
      </c>
      <c r="S45" s="595" t="s">
        <v>1436</v>
      </c>
      <c r="T45" s="595" t="s">
        <v>1437</v>
      </c>
      <c r="U45" s="595" t="s">
        <v>1438</v>
      </c>
    </row>
    <row r="46" spans="1:21" s="116" customFormat="1">
      <c r="A46" s="543"/>
      <c r="B46" s="558" t="s">
        <v>119</v>
      </c>
      <c r="C46" s="559" t="s">
        <v>21</v>
      </c>
      <c r="D46" s="145">
        <f t="shared" si="1"/>
        <v>5564.6025785437823</v>
      </c>
      <c r="E46" s="146">
        <f t="shared" si="31"/>
        <v>2466.5319081644016</v>
      </c>
      <c r="F46" s="327">
        <v>0</v>
      </c>
      <c r="G46" s="328">
        <v>0</v>
      </c>
      <c r="H46" s="594">
        <v>2466.5319081644016</v>
      </c>
      <c r="I46" s="146">
        <f t="shared" si="29"/>
        <v>2474.0260501956595</v>
      </c>
      <c r="J46" s="327">
        <v>2474.0260501956595</v>
      </c>
      <c r="K46" s="328">
        <v>0</v>
      </c>
      <c r="L46" s="594">
        <v>0</v>
      </c>
      <c r="M46" s="333">
        <v>624.04462018372158</v>
      </c>
      <c r="N46" s="150">
        <f t="shared" si="4"/>
        <v>0</v>
      </c>
      <c r="O46" s="328">
        <v>0</v>
      </c>
      <c r="P46" s="329">
        <v>0</v>
      </c>
      <c r="Q46" s="247">
        <v>0</v>
      </c>
      <c r="R46" s="595" t="s">
        <v>1392</v>
      </c>
    </row>
    <row r="47" spans="1:21" s="116" customFormat="1">
      <c r="A47" s="543"/>
      <c r="B47" s="558" t="s">
        <v>608</v>
      </c>
      <c r="C47" s="559" t="s">
        <v>23</v>
      </c>
      <c r="D47" s="145">
        <f>O47+E47+I47+M47+P47+Q47</f>
        <v>0</v>
      </c>
      <c r="E47" s="146">
        <f>SUM(F47:H47)</f>
        <v>0</v>
      </c>
      <c r="F47" s="327">
        <v>0</v>
      </c>
      <c r="G47" s="328">
        <v>0</v>
      </c>
      <c r="H47" s="594">
        <v>0</v>
      </c>
      <c r="I47" s="146">
        <f>SUM(J47:L47)</f>
        <v>0</v>
      </c>
      <c r="J47" s="327">
        <v>0</v>
      </c>
      <c r="K47" s="328">
        <v>0</v>
      </c>
      <c r="L47" s="594">
        <v>0</v>
      </c>
      <c r="M47" s="333">
        <v>0</v>
      </c>
      <c r="N47" s="150">
        <f>+O47+P47</f>
        <v>0</v>
      </c>
      <c r="O47" s="328">
        <v>0</v>
      </c>
      <c r="P47" s="329">
        <v>0</v>
      </c>
      <c r="Q47" s="247">
        <v>0</v>
      </c>
      <c r="R47" s="595" t="s">
        <v>1394</v>
      </c>
    </row>
    <row r="48" spans="1:21" s="116" customFormat="1">
      <c r="A48" s="543"/>
      <c r="B48" s="558" t="s">
        <v>609</v>
      </c>
      <c r="C48" s="559" t="s">
        <v>25</v>
      </c>
      <c r="D48" s="145">
        <f>O48+E48+I48+M48+P48+Q48</f>
        <v>0</v>
      </c>
      <c r="E48" s="146">
        <f>SUM(F48:H48)</f>
        <v>0</v>
      </c>
      <c r="F48" s="327">
        <v>0</v>
      </c>
      <c r="G48" s="328">
        <v>0</v>
      </c>
      <c r="H48" s="594">
        <v>0</v>
      </c>
      <c r="I48" s="146">
        <f>SUM(J48:L48)</f>
        <v>0</v>
      </c>
      <c r="J48" s="327">
        <v>0</v>
      </c>
      <c r="K48" s="328">
        <v>0</v>
      </c>
      <c r="L48" s="594">
        <v>0</v>
      </c>
      <c r="M48" s="333">
        <v>0</v>
      </c>
      <c r="N48" s="150">
        <f>+O48+P48</f>
        <v>0</v>
      </c>
      <c r="O48" s="328">
        <v>0</v>
      </c>
      <c r="P48" s="329">
        <v>0</v>
      </c>
      <c r="Q48" s="247">
        <v>0</v>
      </c>
      <c r="R48" s="595" t="s">
        <v>1396</v>
      </c>
    </row>
    <row r="49" spans="1:18" s="116" customFormat="1" ht="38.25">
      <c r="A49" s="543"/>
      <c r="B49" s="558" t="s">
        <v>610</v>
      </c>
      <c r="C49" s="559" t="s">
        <v>597</v>
      </c>
      <c r="D49" s="145">
        <f t="shared" si="1"/>
        <v>703.89904073650052</v>
      </c>
      <c r="E49" s="146">
        <f t="shared" si="31"/>
        <v>170.58934104898404</v>
      </c>
      <c r="F49" s="327">
        <v>103.65535974014166</v>
      </c>
      <c r="G49" s="328">
        <v>65.820604784452144</v>
      </c>
      <c r="H49" s="594">
        <v>1.1133765243902447</v>
      </c>
      <c r="I49" s="146">
        <f t="shared" si="29"/>
        <v>533.30969968751651</v>
      </c>
      <c r="J49" s="327">
        <v>199.58012112037693</v>
      </c>
      <c r="K49" s="328">
        <v>330.6816181295232</v>
      </c>
      <c r="L49" s="594">
        <v>3.0479604376163869</v>
      </c>
      <c r="M49" s="333">
        <v>0</v>
      </c>
      <c r="N49" s="150">
        <f t="shared" si="4"/>
        <v>0</v>
      </c>
      <c r="O49" s="328">
        <v>0</v>
      </c>
      <c r="P49" s="329">
        <v>0</v>
      </c>
      <c r="Q49" s="247">
        <v>0</v>
      </c>
      <c r="R49" s="595" t="s">
        <v>1398</v>
      </c>
    </row>
    <row r="50" spans="1:18" s="116" customFormat="1">
      <c r="A50" s="543"/>
      <c r="B50" s="556" t="s">
        <v>289</v>
      </c>
      <c r="C50" s="562" t="s">
        <v>29</v>
      </c>
      <c r="D50" s="145">
        <f t="shared" si="1"/>
        <v>110.60767063911375</v>
      </c>
      <c r="E50" s="146">
        <f t="shared" si="31"/>
        <v>52.941102134747133</v>
      </c>
      <c r="F50" s="147">
        <f>SUM(F51:F52)</f>
        <v>2.4592286347470962</v>
      </c>
      <c r="G50" s="148">
        <f>SUM(G51:G52)</f>
        <v>46.368828666666701</v>
      </c>
      <c r="H50" s="484">
        <f>SUM(H51:H52)</f>
        <v>4.1130448333333334</v>
      </c>
      <c r="I50" s="146">
        <f t="shared" si="29"/>
        <v>49.249371921033273</v>
      </c>
      <c r="J50" s="147">
        <f t="shared" ref="J50:Q50" si="33">SUM(J51:J52)</f>
        <v>28.6001621622807</v>
      </c>
      <c r="K50" s="148">
        <f t="shared" si="33"/>
        <v>20.649209758752576</v>
      </c>
      <c r="L50" s="484">
        <f t="shared" si="33"/>
        <v>0</v>
      </c>
      <c r="M50" s="146">
        <f t="shared" si="33"/>
        <v>0</v>
      </c>
      <c r="N50" s="150">
        <f t="shared" si="4"/>
        <v>0</v>
      </c>
      <c r="O50" s="148">
        <f>SUM(O51:O52)</f>
        <v>0</v>
      </c>
      <c r="P50" s="149">
        <f t="shared" si="33"/>
        <v>0</v>
      </c>
      <c r="Q50" s="146">
        <f t="shared" si="33"/>
        <v>8.4171965833333342</v>
      </c>
    </row>
    <row r="51" spans="1:18" s="116" customFormat="1" ht="51.75">
      <c r="A51" s="543"/>
      <c r="B51" s="558" t="s">
        <v>291</v>
      </c>
      <c r="C51" s="563" t="s">
        <v>31</v>
      </c>
      <c r="D51" s="145">
        <f t="shared" si="1"/>
        <v>109.02055030578042</v>
      </c>
      <c r="E51" s="146">
        <f t="shared" si="31"/>
        <v>52.941102134747133</v>
      </c>
      <c r="F51" s="327">
        <v>2.4592286347470962</v>
      </c>
      <c r="G51" s="328">
        <v>46.368828666666701</v>
      </c>
      <c r="H51" s="594">
        <v>4.1130448333333334</v>
      </c>
      <c r="I51" s="146">
        <f t="shared" si="29"/>
        <v>47.662251587699942</v>
      </c>
      <c r="J51" s="327">
        <v>27.013041828947365</v>
      </c>
      <c r="K51" s="328">
        <v>20.649209758752576</v>
      </c>
      <c r="L51" s="594">
        <v>0</v>
      </c>
      <c r="M51" s="333">
        <v>0</v>
      </c>
      <c r="N51" s="150">
        <f t="shared" si="4"/>
        <v>0</v>
      </c>
      <c r="O51" s="328">
        <v>0</v>
      </c>
      <c r="P51" s="329">
        <v>0</v>
      </c>
      <c r="Q51" s="247">
        <v>8.4171965833333342</v>
      </c>
      <c r="R51" s="595" t="s">
        <v>1400</v>
      </c>
    </row>
    <row r="52" spans="1:18" s="116" customFormat="1">
      <c r="A52" s="543"/>
      <c r="B52" s="558" t="s">
        <v>292</v>
      </c>
      <c r="C52" s="563" t="s">
        <v>33</v>
      </c>
      <c r="D52" s="145">
        <f t="shared" si="1"/>
        <v>1.5871203333333332</v>
      </c>
      <c r="E52" s="146">
        <f t="shared" si="31"/>
        <v>0</v>
      </c>
      <c r="F52" s="327">
        <v>0</v>
      </c>
      <c r="G52" s="328">
        <v>0</v>
      </c>
      <c r="H52" s="594">
        <v>0</v>
      </c>
      <c r="I52" s="146">
        <f t="shared" si="29"/>
        <v>1.5871203333333332</v>
      </c>
      <c r="J52" s="327">
        <v>1.5871203333333332</v>
      </c>
      <c r="K52" s="328">
        <v>0</v>
      </c>
      <c r="L52" s="594">
        <v>0</v>
      </c>
      <c r="M52" s="333">
        <v>0</v>
      </c>
      <c r="N52" s="150">
        <f t="shared" si="4"/>
        <v>0</v>
      </c>
      <c r="O52" s="328">
        <v>0</v>
      </c>
      <c r="P52" s="329">
        <v>0</v>
      </c>
      <c r="Q52" s="247">
        <v>0</v>
      </c>
      <c r="R52" s="595" t="s">
        <v>1402</v>
      </c>
    </row>
    <row r="53" spans="1:18" s="116" customFormat="1">
      <c r="A53" s="543"/>
      <c r="B53" s="556" t="s">
        <v>294</v>
      </c>
      <c r="C53" s="562" t="s">
        <v>35</v>
      </c>
      <c r="D53" s="145">
        <f t="shared" si="1"/>
        <v>21.603938888888898</v>
      </c>
      <c r="E53" s="146">
        <f t="shared" si="31"/>
        <v>3.430575555555555</v>
      </c>
      <c r="F53" s="147">
        <f>SUM(F54:F58)</f>
        <v>0.37300749999999994</v>
      </c>
      <c r="G53" s="148">
        <f>SUM(G54:G58)</f>
        <v>0.91005888888888897</v>
      </c>
      <c r="H53" s="484">
        <f>SUM(H54:H58)</f>
        <v>2.1475091666666661</v>
      </c>
      <c r="I53" s="146">
        <f t="shared" si="29"/>
        <v>9.0322991666666681</v>
      </c>
      <c r="J53" s="147">
        <f t="shared" ref="J53:Q53" si="34">SUM(J54:J58)</f>
        <v>4.4924797222222219</v>
      </c>
      <c r="K53" s="148">
        <f t="shared" si="34"/>
        <v>4.5398194444444453</v>
      </c>
      <c r="L53" s="484">
        <f t="shared" si="34"/>
        <v>0</v>
      </c>
      <c r="M53" s="146">
        <f t="shared" si="34"/>
        <v>0</v>
      </c>
      <c r="N53" s="150">
        <f t="shared" si="4"/>
        <v>9.1410641666666734</v>
      </c>
      <c r="O53" s="148">
        <f>SUM(O54:O58)</f>
        <v>9.1410641666666734</v>
      </c>
      <c r="P53" s="149">
        <f t="shared" si="34"/>
        <v>0</v>
      </c>
      <c r="Q53" s="146">
        <f t="shared" si="34"/>
        <v>0</v>
      </c>
    </row>
    <row r="54" spans="1:18" s="116" customFormat="1">
      <c r="A54" s="543"/>
      <c r="B54" s="558" t="s">
        <v>295</v>
      </c>
      <c r="C54" s="563" t="s">
        <v>37</v>
      </c>
      <c r="D54" s="145">
        <f t="shared" si="1"/>
        <v>8.9751769444444509</v>
      </c>
      <c r="E54" s="143">
        <f t="shared" si="31"/>
        <v>0</v>
      </c>
      <c r="F54" s="596">
        <v>0</v>
      </c>
      <c r="G54" s="597">
        <v>0</v>
      </c>
      <c r="H54" s="598">
        <v>0</v>
      </c>
      <c r="I54" s="143">
        <f t="shared" si="29"/>
        <v>0</v>
      </c>
      <c r="J54" s="596">
        <v>0</v>
      </c>
      <c r="K54" s="597">
        <v>0</v>
      </c>
      <c r="L54" s="598">
        <v>0</v>
      </c>
      <c r="M54" s="599">
        <v>0</v>
      </c>
      <c r="N54" s="566">
        <f t="shared" si="4"/>
        <v>8.9751769444444509</v>
      </c>
      <c r="O54" s="597">
        <v>8.9751769444444509</v>
      </c>
      <c r="P54" s="600">
        <v>0</v>
      </c>
      <c r="Q54" s="247">
        <v>0</v>
      </c>
      <c r="R54" s="595" t="s">
        <v>1404</v>
      </c>
    </row>
    <row r="55" spans="1:18" s="116" customFormat="1">
      <c r="A55" s="543"/>
      <c r="B55" s="558" t="s">
        <v>297</v>
      </c>
      <c r="C55" s="567" t="s">
        <v>40</v>
      </c>
      <c r="D55" s="145">
        <f>O55+E55+I55+M55+P55+Q55</f>
        <v>0</v>
      </c>
      <c r="E55" s="143">
        <f>SUM(F55:H55)</f>
        <v>0</v>
      </c>
      <c r="F55" s="596">
        <v>0</v>
      </c>
      <c r="G55" s="597">
        <v>0</v>
      </c>
      <c r="H55" s="598">
        <v>0</v>
      </c>
      <c r="I55" s="143">
        <f>SUM(J55:L55)</f>
        <v>0</v>
      </c>
      <c r="J55" s="596">
        <v>0</v>
      </c>
      <c r="K55" s="597">
        <v>0</v>
      </c>
      <c r="L55" s="598">
        <v>0</v>
      </c>
      <c r="M55" s="599">
        <v>0</v>
      </c>
      <c r="N55" s="566">
        <f>+O55+P55</f>
        <v>0</v>
      </c>
      <c r="O55" s="597">
        <v>0</v>
      </c>
      <c r="P55" s="600">
        <v>0</v>
      </c>
      <c r="Q55" s="247">
        <v>0</v>
      </c>
      <c r="R55" s="595" t="s">
        <v>1406</v>
      </c>
    </row>
    <row r="56" spans="1:18" s="116" customFormat="1">
      <c r="A56" s="543"/>
      <c r="B56" s="558" t="s">
        <v>611</v>
      </c>
      <c r="C56" s="567" t="s">
        <v>43</v>
      </c>
      <c r="D56" s="145">
        <f>O56+E56+I56+M56+P56+Q56</f>
        <v>0</v>
      </c>
      <c r="E56" s="143">
        <f>SUM(F56:H56)</f>
        <v>0</v>
      </c>
      <c r="F56" s="596">
        <v>0</v>
      </c>
      <c r="G56" s="597">
        <v>0</v>
      </c>
      <c r="H56" s="598">
        <v>0</v>
      </c>
      <c r="I56" s="143">
        <f>SUM(J56:L56)</f>
        <v>0</v>
      </c>
      <c r="J56" s="596">
        <v>0</v>
      </c>
      <c r="K56" s="597">
        <v>0</v>
      </c>
      <c r="L56" s="598">
        <v>0</v>
      </c>
      <c r="M56" s="599">
        <v>0</v>
      </c>
      <c r="N56" s="566">
        <f>+O56+P56</f>
        <v>0</v>
      </c>
      <c r="O56" s="597">
        <v>0</v>
      </c>
      <c r="P56" s="600">
        <v>0</v>
      </c>
      <c r="Q56" s="247">
        <v>0</v>
      </c>
      <c r="R56" s="595" t="s">
        <v>1408</v>
      </c>
    </row>
    <row r="57" spans="1:18" s="116" customFormat="1" ht="26.25">
      <c r="A57" s="543"/>
      <c r="B57" s="558" t="s">
        <v>612</v>
      </c>
      <c r="C57" s="567" t="s">
        <v>45</v>
      </c>
      <c r="D57" s="145">
        <f>O57+E57+I57+M57+P57+Q57</f>
        <v>0</v>
      </c>
      <c r="E57" s="143">
        <f>SUM(F57:H57)</f>
        <v>0</v>
      </c>
      <c r="F57" s="596">
        <v>0</v>
      </c>
      <c r="G57" s="597">
        <v>0</v>
      </c>
      <c r="H57" s="598">
        <v>0</v>
      </c>
      <c r="I57" s="143">
        <f>SUM(J57:L57)</f>
        <v>0</v>
      </c>
      <c r="J57" s="596">
        <v>0</v>
      </c>
      <c r="K57" s="597">
        <v>0</v>
      </c>
      <c r="L57" s="598">
        <v>0</v>
      </c>
      <c r="M57" s="599">
        <v>0</v>
      </c>
      <c r="N57" s="566">
        <f>+O57+P57</f>
        <v>0</v>
      </c>
      <c r="O57" s="597">
        <v>0</v>
      </c>
      <c r="P57" s="600">
        <v>0</v>
      </c>
      <c r="Q57" s="247">
        <v>0</v>
      </c>
      <c r="R57" s="595" t="s">
        <v>1410</v>
      </c>
    </row>
    <row r="58" spans="1:18" s="116" customFormat="1" ht="26.25">
      <c r="A58" s="543"/>
      <c r="B58" s="558" t="s">
        <v>613</v>
      </c>
      <c r="C58" s="567" t="s">
        <v>603</v>
      </c>
      <c r="D58" s="145">
        <f t="shared" si="1"/>
        <v>12.628761944444445</v>
      </c>
      <c r="E58" s="143">
        <f t="shared" si="31"/>
        <v>3.430575555555555</v>
      </c>
      <c r="F58" s="596">
        <v>0.37300749999999994</v>
      </c>
      <c r="G58" s="597">
        <v>0.91005888888888897</v>
      </c>
      <c r="H58" s="598">
        <v>2.1475091666666661</v>
      </c>
      <c r="I58" s="143">
        <f t="shared" si="29"/>
        <v>9.0322991666666681</v>
      </c>
      <c r="J58" s="596">
        <v>4.4924797222222219</v>
      </c>
      <c r="K58" s="597">
        <v>4.5398194444444453</v>
      </c>
      <c r="L58" s="598">
        <v>0</v>
      </c>
      <c r="M58" s="599">
        <v>0</v>
      </c>
      <c r="N58" s="566">
        <f t="shared" si="4"/>
        <v>0.16588722222222221</v>
      </c>
      <c r="O58" s="597">
        <v>0.16588722222222221</v>
      </c>
      <c r="P58" s="600">
        <v>0</v>
      </c>
      <c r="Q58" s="247">
        <v>0</v>
      </c>
      <c r="R58" s="595" t="s">
        <v>1412</v>
      </c>
    </row>
    <row r="59" spans="1:18" s="116" customFormat="1">
      <c r="A59" s="543"/>
      <c r="B59" s="556" t="s">
        <v>299</v>
      </c>
      <c r="C59" s="569" t="s">
        <v>51</v>
      </c>
      <c r="D59" s="352">
        <f t="shared" si="1"/>
        <v>0</v>
      </c>
      <c r="E59" s="570">
        <f t="shared" si="31"/>
        <v>0</v>
      </c>
      <c r="F59" s="571">
        <f>SUM(F60:F61)</f>
        <v>0</v>
      </c>
      <c r="G59" s="572">
        <f>SUM(G60:G61)</f>
        <v>0</v>
      </c>
      <c r="H59" s="573">
        <f>SUM(H60:H61)</f>
        <v>0</v>
      </c>
      <c r="I59" s="570">
        <f t="shared" si="29"/>
        <v>0</v>
      </c>
      <c r="J59" s="571">
        <f t="shared" ref="J59:Q59" si="35">SUM(J60:J61)</f>
        <v>0</v>
      </c>
      <c r="K59" s="572">
        <f t="shared" si="35"/>
        <v>0</v>
      </c>
      <c r="L59" s="573">
        <f t="shared" si="35"/>
        <v>0</v>
      </c>
      <c r="M59" s="570">
        <f t="shared" si="35"/>
        <v>0</v>
      </c>
      <c r="N59" s="574">
        <f t="shared" si="4"/>
        <v>0</v>
      </c>
      <c r="O59" s="572">
        <f>SUM(O60:O61)</f>
        <v>0</v>
      </c>
      <c r="P59" s="601">
        <f t="shared" si="35"/>
        <v>0</v>
      </c>
      <c r="Q59" s="570">
        <f t="shared" si="35"/>
        <v>0</v>
      </c>
    </row>
    <row r="60" spans="1:18" s="116" customFormat="1">
      <c r="A60" s="543"/>
      <c r="B60" s="575" t="s">
        <v>301</v>
      </c>
      <c r="C60" s="576" t="s">
        <v>53</v>
      </c>
      <c r="D60" s="313">
        <f t="shared" si="1"/>
        <v>0</v>
      </c>
      <c r="E60" s="311">
        <f t="shared" si="31"/>
        <v>0</v>
      </c>
      <c r="F60" s="602">
        <v>0</v>
      </c>
      <c r="G60" s="603">
        <v>0</v>
      </c>
      <c r="H60" s="604">
        <v>0</v>
      </c>
      <c r="I60" s="311">
        <f t="shared" si="29"/>
        <v>0</v>
      </c>
      <c r="J60" s="602">
        <v>0</v>
      </c>
      <c r="K60" s="603">
        <v>0</v>
      </c>
      <c r="L60" s="604">
        <v>0</v>
      </c>
      <c r="M60" s="605">
        <v>0</v>
      </c>
      <c r="N60" s="579">
        <f t="shared" si="4"/>
        <v>0</v>
      </c>
      <c r="O60" s="603">
        <v>0</v>
      </c>
      <c r="P60" s="606">
        <v>0</v>
      </c>
      <c r="Q60" s="247">
        <v>0</v>
      </c>
      <c r="R60" s="116" t="s">
        <v>1414</v>
      </c>
    </row>
    <row r="61" spans="1:18" s="116" customFormat="1" ht="26.25">
      <c r="A61" s="543"/>
      <c r="B61" s="575" t="s">
        <v>303</v>
      </c>
      <c r="C61" s="580" t="s">
        <v>55</v>
      </c>
      <c r="D61" s="352">
        <f t="shared" si="1"/>
        <v>0</v>
      </c>
      <c r="E61" s="570">
        <f t="shared" si="31"/>
        <v>0</v>
      </c>
      <c r="F61" s="607">
        <v>0</v>
      </c>
      <c r="G61" s="608">
        <v>0</v>
      </c>
      <c r="H61" s="609">
        <v>0</v>
      </c>
      <c r="I61" s="570">
        <f t="shared" si="29"/>
        <v>0</v>
      </c>
      <c r="J61" s="607">
        <v>0</v>
      </c>
      <c r="K61" s="608">
        <v>0</v>
      </c>
      <c r="L61" s="609">
        <v>0</v>
      </c>
      <c r="M61" s="610">
        <v>0</v>
      </c>
      <c r="N61" s="574">
        <f t="shared" si="4"/>
        <v>0</v>
      </c>
      <c r="O61" s="608">
        <v>0</v>
      </c>
      <c r="P61" s="611">
        <v>0</v>
      </c>
      <c r="Q61" s="247">
        <v>0</v>
      </c>
      <c r="R61" s="116" t="s">
        <v>1416</v>
      </c>
    </row>
    <row r="62" spans="1:18" s="116" customFormat="1">
      <c r="A62" s="543"/>
      <c r="B62" s="581" t="s">
        <v>305</v>
      </c>
      <c r="C62" s="582" t="s">
        <v>604</v>
      </c>
      <c r="D62" s="352">
        <f t="shared" si="1"/>
        <v>0.88611375000000014</v>
      </c>
      <c r="E62" s="570">
        <f t="shared" si="31"/>
        <v>0</v>
      </c>
      <c r="F62" s="571">
        <f>SUM(F63:F65)</f>
        <v>0</v>
      </c>
      <c r="G62" s="572">
        <f>SUM(G63:G65)</f>
        <v>0</v>
      </c>
      <c r="H62" s="573">
        <f>SUM(H63:H65)</f>
        <v>0</v>
      </c>
      <c r="I62" s="570">
        <f t="shared" si="29"/>
        <v>0</v>
      </c>
      <c r="J62" s="571">
        <f t="shared" ref="J62:Q62" si="36">SUM(J63:J65)</f>
        <v>0</v>
      </c>
      <c r="K62" s="572">
        <f t="shared" si="36"/>
        <v>0</v>
      </c>
      <c r="L62" s="573">
        <f t="shared" si="36"/>
        <v>0</v>
      </c>
      <c r="M62" s="570">
        <f t="shared" si="36"/>
        <v>0</v>
      </c>
      <c r="N62" s="574">
        <f t="shared" si="4"/>
        <v>0.68981625000000013</v>
      </c>
      <c r="O62" s="572">
        <f>SUM(O63:O65)</f>
        <v>0.68981625000000013</v>
      </c>
      <c r="P62" s="601">
        <f t="shared" si="36"/>
        <v>0</v>
      </c>
      <c r="Q62" s="570">
        <f t="shared" si="36"/>
        <v>0.19629750000000001</v>
      </c>
    </row>
    <row r="63" spans="1:18" s="116" customFormat="1">
      <c r="A63" s="543"/>
      <c r="B63" s="583" t="s">
        <v>307</v>
      </c>
      <c r="C63" s="584" t="s">
        <v>1434</v>
      </c>
      <c r="D63" s="352">
        <f t="shared" si="1"/>
        <v>0</v>
      </c>
      <c r="E63" s="570">
        <f t="shared" si="31"/>
        <v>0</v>
      </c>
      <c r="F63" s="607">
        <v>0</v>
      </c>
      <c r="G63" s="608">
        <v>0</v>
      </c>
      <c r="H63" s="609">
        <v>0</v>
      </c>
      <c r="I63" s="570">
        <f>SUM(J63:L63)</f>
        <v>0</v>
      </c>
      <c r="J63" s="607">
        <v>0</v>
      </c>
      <c r="K63" s="608">
        <v>0</v>
      </c>
      <c r="L63" s="609">
        <v>0</v>
      </c>
      <c r="M63" s="610">
        <v>0</v>
      </c>
      <c r="N63" s="574">
        <f t="shared" si="4"/>
        <v>0</v>
      </c>
      <c r="O63" s="608">
        <v>0</v>
      </c>
      <c r="P63" s="611">
        <v>0</v>
      </c>
      <c r="Q63" s="247">
        <v>0</v>
      </c>
      <c r="R63" s="116" t="s">
        <v>1418</v>
      </c>
    </row>
    <row r="64" spans="1:18" s="116" customFormat="1">
      <c r="A64" s="543"/>
      <c r="B64" s="583" t="s">
        <v>614</v>
      </c>
      <c r="C64" s="584" t="s">
        <v>47</v>
      </c>
      <c r="D64" s="352">
        <f t="shared" si="1"/>
        <v>0.88611375000000014</v>
      </c>
      <c r="E64" s="570">
        <f t="shared" si="31"/>
        <v>0</v>
      </c>
      <c r="F64" s="607">
        <v>0</v>
      </c>
      <c r="G64" s="608">
        <v>0</v>
      </c>
      <c r="H64" s="609">
        <v>0</v>
      </c>
      <c r="I64" s="570">
        <f>SUM(J64:L64)</f>
        <v>0</v>
      </c>
      <c r="J64" s="607">
        <v>0</v>
      </c>
      <c r="K64" s="608">
        <v>0</v>
      </c>
      <c r="L64" s="609">
        <v>0</v>
      </c>
      <c r="M64" s="610">
        <v>0</v>
      </c>
      <c r="N64" s="574">
        <f t="shared" si="4"/>
        <v>0.68981625000000013</v>
      </c>
      <c r="O64" s="608">
        <v>0.68981625000000013</v>
      </c>
      <c r="P64" s="611">
        <v>0</v>
      </c>
      <c r="Q64" s="247">
        <v>0.19629750000000001</v>
      </c>
      <c r="R64" s="116" t="s">
        <v>1420</v>
      </c>
    </row>
    <row r="65" spans="1:21" s="116" customFormat="1" ht="15.75" thickBot="1">
      <c r="A65" s="543"/>
      <c r="B65" s="585" t="s">
        <v>615</v>
      </c>
      <c r="C65" s="586" t="s">
        <v>1435</v>
      </c>
      <c r="D65" s="587">
        <f t="shared" si="1"/>
        <v>0</v>
      </c>
      <c r="E65" s="588">
        <f t="shared" si="31"/>
        <v>0</v>
      </c>
      <c r="F65" s="612">
        <v>0</v>
      </c>
      <c r="G65" s="613">
        <v>0</v>
      </c>
      <c r="H65" s="614">
        <v>0</v>
      </c>
      <c r="I65" s="588">
        <f>SUM(J65:L65)</f>
        <v>0</v>
      </c>
      <c r="J65" s="612">
        <v>0</v>
      </c>
      <c r="K65" s="613">
        <v>0</v>
      </c>
      <c r="L65" s="614">
        <v>0</v>
      </c>
      <c r="M65" s="615">
        <v>0</v>
      </c>
      <c r="N65" s="592">
        <f t="shared" si="4"/>
        <v>0</v>
      </c>
      <c r="O65" s="613">
        <v>0</v>
      </c>
      <c r="P65" s="616">
        <v>0</v>
      </c>
      <c r="Q65" s="617">
        <v>0</v>
      </c>
      <c r="R65" s="116" t="s">
        <v>1422</v>
      </c>
    </row>
    <row r="66" spans="1:21" s="116" customFormat="1" ht="16.5" thickTop="1" thickBot="1">
      <c r="A66" s="543" t="s">
        <v>616</v>
      </c>
      <c r="B66" s="549" t="s">
        <v>123</v>
      </c>
      <c r="C66" s="549" t="s">
        <v>617</v>
      </c>
      <c r="D66" s="135">
        <f t="shared" ref="D66:Q66" si="37">D67+D71+D78+D81+D87+D90</f>
        <v>135.07500785151328</v>
      </c>
      <c r="E66" s="550">
        <f t="shared" si="37"/>
        <v>47.252005759284259</v>
      </c>
      <c r="F66" s="551">
        <f t="shared" si="37"/>
        <v>2.327546014882087</v>
      </c>
      <c r="G66" s="552">
        <f t="shared" si="37"/>
        <v>8.6162632975188345</v>
      </c>
      <c r="H66" s="553">
        <f t="shared" si="37"/>
        <v>36.30819644688335</v>
      </c>
      <c r="I66" s="550">
        <f t="shared" si="37"/>
        <v>83.822452624487198</v>
      </c>
      <c r="J66" s="551">
        <f t="shared" si="37"/>
        <v>62.009006440446683</v>
      </c>
      <c r="K66" s="552">
        <f t="shared" si="37"/>
        <v>20.073313952278319</v>
      </c>
      <c r="L66" s="553">
        <f t="shared" si="37"/>
        <v>1.7401322317621981</v>
      </c>
      <c r="M66" s="550">
        <f t="shared" si="37"/>
        <v>3.732798332501539</v>
      </c>
      <c r="N66" s="554">
        <f t="shared" si="4"/>
        <v>0.19182156786099627</v>
      </c>
      <c r="O66" s="552">
        <f>O67+O71+O78+O81+O87+O90</f>
        <v>0.19182156786099627</v>
      </c>
      <c r="P66" s="555">
        <f t="shared" si="37"/>
        <v>0</v>
      </c>
      <c r="Q66" s="550">
        <f t="shared" si="37"/>
        <v>7.5929567379301011E-2</v>
      </c>
    </row>
    <row r="67" spans="1:21" s="116" customFormat="1" ht="15.75" thickTop="1">
      <c r="A67" s="543"/>
      <c r="B67" s="556" t="s">
        <v>125</v>
      </c>
      <c r="C67" s="557" t="s">
        <v>6</v>
      </c>
      <c r="D67" s="145">
        <f>SUM(D68:D70)</f>
        <v>6.79155</v>
      </c>
      <c r="E67" s="146">
        <f>SUM(F67:H67)</f>
        <v>2.375823365246406</v>
      </c>
      <c r="F67" s="147">
        <f>SUM(F68:F70)</f>
        <v>0.11702864496406053</v>
      </c>
      <c r="G67" s="148">
        <f>SUM(G68:G70)</f>
        <v>0.43322435385376468</v>
      </c>
      <c r="H67" s="484">
        <f>SUM(H68:H70)</f>
        <v>1.8255703664285809</v>
      </c>
      <c r="I67" s="146">
        <f t="shared" ref="I67:I93" si="38">SUM(J67:L67)</f>
        <v>4.21457964116978</v>
      </c>
      <c r="J67" s="147">
        <f t="shared" ref="J67:Q67" si="39">SUM(J68:J70)</f>
        <v>3.1178030221073016</v>
      </c>
      <c r="K67" s="148">
        <f t="shared" si="39"/>
        <v>1.0092830460721567</v>
      </c>
      <c r="L67" s="484">
        <f t="shared" si="39"/>
        <v>8.7493572990320984E-2</v>
      </c>
      <c r="M67" s="146">
        <f t="shared" si="39"/>
        <v>0.18768450891351776</v>
      </c>
      <c r="N67" s="150">
        <f t="shared" si="4"/>
        <v>9.6447580490868264E-3</v>
      </c>
      <c r="O67" s="148">
        <f>SUM(O68:O70)</f>
        <v>9.6447580490868264E-3</v>
      </c>
      <c r="P67" s="149">
        <f t="shared" si="39"/>
        <v>0</v>
      </c>
      <c r="Q67" s="146">
        <f t="shared" si="39"/>
        <v>3.8177266212101458E-3</v>
      </c>
    </row>
    <row r="68" spans="1:21" s="116" customFormat="1">
      <c r="A68" s="543"/>
      <c r="B68" s="558" t="s">
        <v>401</v>
      </c>
      <c r="C68" s="559" t="s">
        <v>8</v>
      </c>
      <c r="D68" s="330">
        <v>6.79155</v>
      </c>
      <c r="E68" s="326">
        <f>SUM(F68:H68)</f>
        <v>2.375823365246406</v>
      </c>
      <c r="F68" s="374">
        <f t="shared" ref="F68:H70" si="40">IFERROR($D68*F95/100, 0)</f>
        <v>0.11702864496406053</v>
      </c>
      <c r="G68" s="375">
        <f t="shared" si="40"/>
        <v>0.43322435385376468</v>
      </c>
      <c r="H68" s="618">
        <f t="shared" si="40"/>
        <v>1.8255703664285809</v>
      </c>
      <c r="I68" s="326">
        <f t="shared" si="38"/>
        <v>4.21457964116978</v>
      </c>
      <c r="J68" s="374">
        <f t="shared" ref="J68:M70" si="41">IFERROR($D68*J95/100, 0)</f>
        <v>3.1178030221073016</v>
      </c>
      <c r="K68" s="375">
        <f t="shared" si="41"/>
        <v>1.0092830460721567</v>
      </c>
      <c r="L68" s="618">
        <f t="shared" si="41"/>
        <v>8.7493572990320984E-2</v>
      </c>
      <c r="M68" s="326">
        <f t="shared" si="41"/>
        <v>0.18768450891351776</v>
      </c>
      <c r="N68" s="619">
        <f t="shared" si="4"/>
        <v>9.6447580490868264E-3</v>
      </c>
      <c r="O68" s="375">
        <f t="shared" ref="O68:Q70" si="42">IFERROR($D68*O95/100, 0)</f>
        <v>9.6447580490868264E-3</v>
      </c>
      <c r="P68" s="376">
        <f t="shared" si="42"/>
        <v>0</v>
      </c>
      <c r="Q68" s="326">
        <f t="shared" si="42"/>
        <v>3.8177266212101458E-3</v>
      </c>
      <c r="R68" s="116" t="s">
        <v>1382</v>
      </c>
    </row>
    <row r="69" spans="1:21" s="116" customFormat="1">
      <c r="A69" s="543"/>
      <c r="B69" s="558" t="s">
        <v>402</v>
      </c>
      <c r="C69" s="559" t="s">
        <v>9</v>
      </c>
      <c r="D69" s="330">
        <v>0</v>
      </c>
      <c r="E69" s="326">
        <f t="shared" ref="E69:E89" si="43">SUM(F69:H69)</f>
        <v>0</v>
      </c>
      <c r="F69" s="374">
        <f t="shared" si="40"/>
        <v>0</v>
      </c>
      <c r="G69" s="375">
        <f t="shared" si="40"/>
        <v>0</v>
      </c>
      <c r="H69" s="618">
        <f t="shared" si="40"/>
        <v>0</v>
      </c>
      <c r="I69" s="326">
        <f t="shared" si="38"/>
        <v>0</v>
      </c>
      <c r="J69" s="374">
        <f t="shared" si="41"/>
        <v>0</v>
      </c>
      <c r="K69" s="375">
        <f t="shared" si="41"/>
        <v>0</v>
      </c>
      <c r="L69" s="618">
        <f t="shared" si="41"/>
        <v>0</v>
      </c>
      <c r="M69" s="326">
        <f t="shared" si="41"/>
        <v>0</v>
      </c>
      <c r="N69" s="619">
        <f t="shared" si="4"/>
        <v>0</v>
      </c>
      <c r="O69" s="375">
        <f t="shared" si="42"/>
        <v>0</v>
      </c>
      <c r="P69" s="376">
        <f t="shared" si="42"/>
        <v>0</v>
      </c>
      <c r="Q69" s="326">
        <f t="shared" si="42"/>
        <v>0</v>
      </c>
      <c r="R69" s="116" t="s">
        <v>1384</v>
      </c>
    </row>
    <row r="70" spans="1:21" s="116" customFormat="1">
      <c r="A70" s="543"/>
      <c r="B70" s="558" t="s">
        <v>618</v>
      </c>
      <c r="C70" s="559" t="s">
        <v>11</v>
      </c>
      <c r="D70" s="330">
        <v>0</v>
      </c>
      <c r="E70" s="326">
        <f t="shared" si="43"/>
        <v>0</v>
      </c>
      <c r="F70" s="374">
        <f t="shared" si="40"/>
        <v>0</v>
      </c>
      <c r="G70" s="375">
        <f t="shared" si="40"/>
        <v>0</v>
      </c>
      <c r="H70" s="618">
        <f t="shared" si="40"/>
        <v>0</v>
      </c>
      <c r="I70" s="326">
        <f t="shared" si="38"/>
        <v>0</v>
      </c>
      <c r="J70" s="374">
        <f t="shared" si="41"/>
        <v>0</v>
      </c>
      <c r="K70" s="375">
        <f t="shared" si="41"/>
        <v>0</v>
      </c>
      <c r="L70" s="618">
        <f t="shared" si="41"/>
        <v>0</v>
      </c>
      <c r="M70" s="326">
        <f t="shared" si="41"/>
        <v>0</v>
      </c>
      <c r="N70" s="619">
        <f t="shared" si="4"/>
        <v>0</v>
      </c>
      <c r="O70" s="375">
        <f t="shared" si="42"/>
        <v>0</v>
      </c>
      <c r="P70" s="376">
        <f t="shared" si="42"/>
        <v>0</v>
      </c>
      <c r="Q70" s="326">
        <f t="shared" si="42"/>
        <v>0</v>
      </c>
      <c r="R70" s="116" t="s">
        <v>1386</v>
      </c>
    </row>
    <row r="71" spans="1:21" s="116" customFormat="1">
      <c r="A71" s="543"/>
      <c r="B71" s="556" t="s">
        <v>127</v>
      </c>
      <c r="C71" s="560" t="s">
        <v>13</v>
      </c>
      <c r="D71" s="145">
        <f>SUM(D72:D77)</f>
        <v>51.68743320214277</v>
      </c>
      <c r="E71" s="146">
        <f t="shared" si="43"/>
        <v>18.081323334329227</v>
      </c>
      <c r="F71" s="147">
        <f>SUM(F72:F77)</f>
        <v>0.89065239441911792</v>
      </c>
      <c r="G71" s="148">
        <f>SUM(G72:G77)</f>
        <v>3.2970757561024993</v>
      </c>
      <c r="H71" s="484">
        <f>SUM(H72:H77)</f>
        <v>13.89359518380761</v>
      </c>
      <c r="I71" s="146">
        <f t="shared" si="38"/>
        <v>32.075270546204301</v>
      </c>
      <c r="J71" s="147">
        <f t="shared" ref="J71:Q71" si="44">SUM(J72:J77)</f>
        <v>23.728196868551365</v>
      </c>
      <c r="K71" s="148">
        <f t="shared" si="44"/>
        <v>7.681199435461683</v>
      </c>
      <c r="L71" s="484">
        <f t="shared" si="44"/>
        <v>0.66587424219125513</v>
      </c>
      <c r="M71" s="146">
        <f t="shared" si="44"/>
        <v>1.4283824042441591</v>
      </c>
      <c r="N71" s="150">
        <f t="shared" si="4"/>
        <v>7.3401916707232409E-2</v>
      </c>
      <c r="O71" s="148">
        <f>SUM(O72:O77)</f>
        <v>7.3401916707232409E-2</v>
      </c>
      <c r="P71" s="149">
        <f t="shared" si="44"/>
        <v>0</v>
      </c>
      <c r="Q71" s="146">
        <f t="shared" si="44"/>
        <v>2.9055000657853013E-2</v>
      </c>
    </row>
    <row r="72" spans="1:21" s="116" customFormat="1">
      <c r="A72" s="543"/>
      <c r="B72" s="558" t="s">
        <v>129</v>
      </c>
      <c r="C72" s="559" t="s">
        <v>15</v>
      </c>
      <c r="D72" s="330">
        <v>44.468778438024827</v>
      </c>
      <c r="E72" s="326">
        <f t="shared" si="43"/>
        <v>15.556089970187212</v>
      </c>
      <c r="F72" s="374">
        <f t="shared" ref="F72:H76" si="45">IFERROR($D72*F98/100, 0)</f>
        <v>0.76626409049614252</v>
      </c>
      <c r="G72" s="375">
        <f t="shared" si="45"/>
        <v>2.8366069314780176</v>
      </c>
      <c r="H72" s="618">
        <f t="shared" si="45"/>
        <v>11.953218948213053</v>
      </c>
      <c r="I72" s="326">
        <f t="shared" si="38"/>
        <v>27.595645805830642</v>
      </c>
      <c r="J72" s="374">
        <f t="shared" ref="J72:Q77" si="46">IFERROR($D72*J98/100, 0)</f>
        <v>20.414322474765527</v>
      </c>
      <c r="K72" s="375">
        <f t="shared" si="46"/>
        <v>6.6084449289245519</v>
      </c>
      <c r="L72" s="618">
        <f t="shared" si="46"/>
        <v>0.5728784021405624</v>
      </c>
      <c r="M72" s="326">
        <f t="shared" si="46"/>
        <v>1.2288948536232107</v>
      </c>
      <c r="N72" s="619">
        <f t="shared" si="4"/>
        <v>6.3150622284043945E-2</v>
      </c>
      <c r="O72" s="375">
        <f t="shared" ref="O72:Q76" si="47">IFERROR($D72*O98/100, 0)</f>
        <v>6.3150622284043945E-2</v>
      </c>
      <c r="P72" s="376">
        <f t="shared" si="47"/>
        <v>0</v>
      </c>
      <c r="Q72" s="326">
        <f t="shared" si="47"/>
        <v>2.4997186099718488E-2</v>
      </c>
      <c r="R72" s="116" t="s">
        <v>1388</v>
      </c>
    </row>
    <row r="73" spans="1:21" s="116" customFormat="1">
      <c r="A73" s="543"/>
      <c r="B73" s="558" t="s">
        <v>131</v>
      </c>
      <c r="C73" s="559" t="s">
        <v>593</v>
      </c>
      <c r="D73" s="330">
        <v>4.4393250000000002</v>
      </c>
      <c r="E73" s="326">
        <f t="shared" si="43"/>
        <v>1.5529668574806195</v>
      </c>
      <c r="F73" s="374">
        <f t="shared" si="45"/>
        <v>7.6496262164760326E-2</v>
      </c>
      <c r="G73" s="375">
        <f t="shared" si="45"/>
        <v>0.28317890682861263</v>
      </c>
      <c r="H73" s="618">
        <f t="shared" si="45"/>
        <v>1.1932916884872466</v>
      </c>
      <c r="I73" s="326">
        <f t="shared" si="38"/>
        <v>2.7548775707365816</v>
      </c>
      <c r="J73" s="374">
        <f t="shared" si="46"/>
        <v>2.037964956617635</v>
      </c>
      <c r="K73" s="375">
        <f t="shared" si="46"/>
        <v>0.65972207500559921</v>
      </c>
      <c r="L73" s="618">
        <f t="shared" si="46"/>
        <v>5.7190539113347719E-2</v>
      </c>
      <c r="M73" s="326">
        <f t="shared" si="46"/>
        <v>0.12268076249641131</v>
      </c>
      <c r="N73" s="619">
        <f t="shared" si="4"/>
        <v>6.3043363482949222E-3</v>
      </c>
      <c r="O73" s="375">
        <f t="shared" si="47"/>
        <v>6.3043363482949222E-3</v>
      </c>
      <c r="P73" s="376">
        <f t="shared" si="47"/>
        <v>0</v>
      </c>
      <c r="Q73" s="326">
        <f t="shared" si="47"/>
        <v>2.4954729380927375E-3</v>
      </c>
      <c r="R73" s="595" t="s">
        <v>1390</v>
      </c>
      <c r="S73" s="595" t="s">
        <v>1436</v>
      </c>
      <c r="T73" s="595" t="s">
        <v>1437</v>
      </c>
      <c r="U73" s="595" t="s">
        <v>1438</v>
      </c>
    </row>
    <row r="74" spans="1:21" s="116" customFormat="1">
      <c r="A74" s="543"/>
      <c r="B74" s="558" t="s">
        <v>133</v>
      </c>
      <c r="C74" s="559" t="s">
        <v>21</v>
      </c>
      <c r="D74" s="330">
        <v>0</v>
      </c>
      <c r="E74" s="326">
        <f t="shared" si="43"/>
        <v>0</v>
      </c>
      <c r="F74" s="374">
        <f t="shared" si="45"/>
        <v>0</v>
      </c>
      <c r="G74" s="375">
        <f t="shared" si="45"/>
        <v>0</v>
      </c>
      <c r="H74" s="618">
        <f t="shared" si="45"/>
        <v>0</v>
      </c>
      <c r="I74" s="326">
        <f t="shared" si="38"/>
        <v>0</v>
      </c>
      <c r="J74" s="374">
        <f t="shared" si="46"/>
        <v>0</v>
      </c>
      <c r="K74" s="375">
        <f t="shared" si="46"/>
        <v>0</v>
      </c>
      <c r="L74" s="618">
        <f t="shared" si="46"/>
        <v>0</v>
      </c>
      <c r="M74" s="326">
        <f t="shared" si="46"/>
        <v>0</v>
      </c>
      <c r="N74" s="619">
        <f t="shared" si="4"/>
        <v>0</v>
      </c>
      <c r="O74" s="375">
        <f t="shared" si="47"/>
        <v>0</v>
      </c>
      <c r="P74" s="376">
        <f t="shared" si="47"/>
        <v>0</v>
      </c>
      <c r="Q74" s="326">
        <f t="shared" si="47"/>
        <v>0</v>
      </c>
      <c r="R74" s="595" t="s">
        <v>1392</v>
      </c>
    </row>
    <row r="75" spans="1:21" s="116" customFormat="1">
      <c r="A75" s="543"/>
      <c r="B75" s="558" t="s">
        <v>619</v>
      </c>
      <c r="C75" s="559" t="s">
        <v>23</v>
      </c>
      <c r="D75" s="330">
        <v>0</v>
      </c>
      <c r="E75" s="326">
        <f>SUM(F75:H75)</f>
        <v>0</v>
      </c>
      <c r="F75" s="374">
        <f t="shared" si="45"/>
        <v>0</v>
      </c>
      <c r="G75" s="375">
        <f t="shared" si="45"/>
        <v>0</v>
      </c>
      <c r="H75" s="618">
        <f t="shared" si="45"/>
        <v>0</v>
      </c>
      <c r="I75" s="326">
        <f>SUM(J75:L75)</f>
        <v>0</v>
      </c>
      <c r="J75" s="374">
        <f t="shared" si="46"/>
        <v>0</v>
      </c>
      <c r="K75" s="375">
        <f t="shared" si="46"/>
        <v>0</v>
      </c>
      <c r="L75" s="618">
        <f t="shared" si="46"/>
        <v>0</v>
      </c>
      <c r="M75" s="326">
        <f t="shared" si="46"/>
        <v>0</v>
      </c>
      <c r="N75" s="619">
        <f>+O75+P75</f>
        <v>0</v>
      </c>
      <c r="O75" s="375">
        <f t="shared" si="47"/>
        <v>0</v>
      </c>
      <c r="P75" s="376">
        <f t="shared" si="47"/>
        <v>0</v>
      </c>
      <c r="Q75" s="326">
        <f t="shared" si="47"/>
        <v>0</v>
      </c>
      <c r="R75" s="595" t="s">
        <v>1394</v>
      </c>
    </row>
    <row r="76" spans="1:21" s="116" customFormat="1">
      <c r="A76" s="543"/>
      <c r="B76" s="558" t="s">
        <v>620</v>
      </c>
      <c r="C76" s="559" t="s">
        <v>25</v>
      </c>
      <c r="D76" s="330">
        <v>0</v>
      </c>
      <c r="E76" s="326">
        <f>SUM(F76:H76)</f>
        <v>0</v>
      </c>
      <c r="F76" s="374">
        <f t="shared" si="45"/>
        <v>0</v>
      </c>
      <c r="G76" s="375">
        <f t="shared" si="45"/>
        <v>0</v>
      </c>
      <c r="H76" s="618">
        <f t="shared" si="45"/>
        <v>0</v>
      </c>
      <c r="I76" s="326">
        <f>SUM(J76:L76)</f>
        <v>0</v>
      </c>
      <c r="J76" s="374">
        <f t="shared" si="46"/>
        <v>0</v>
      </c>
      <c r="K76" s="375">
        <f t="shared" si="46"/>
        <v>0</v>
      </c>
      <c r="L76" s="618">
        <f t="shared" si="46"/>
        <v>0</v>
      </c>
      <c r="M76" s="326">
        <f t="shared" si="46"/>
        <v>0</v>
      </c>
      <c r="N76" s="619">
        <f>+O76+P76</f>
        <v>0</v>
      </c>
      <c r="O76" s="375">
        <f t="shared" si="47"/>
        <v>0</v>
      </c>
      <c r="P76" s="376">
        <f t="shared" si="47"/>
        <v>0</v>
      </c>
      <c r="Q76" s="326">
        <f t="shared" si="47"/>
        <v>0</v>
      </c>
      <c r="R76" s="595" t="s">
        <v>1396</v>
      </c>
    </row>
    <row r="77" spans="1:21" s="116" customFormat="1" ht="38.25">
      <c r="A77" s="543"/>
      <c r="B77" s="558" t="s">
        <v>621</v>
      </c>
      <c r="C77" s="559" t="s">
        <v>597</v>
      </c>
      <c r="D77" s="330">
        <v>2.7793297641179495</v>
      </c>
      <c r="E77" s="326">
        <f t="shared" si="43"/>
        <v>0.97226650666139647</v>
      </c>
      <c r="F77" s="374">
        <f>IFERROR($D77*F103/100, 0)</f>
        <v>4.789204175821507E-2</v>
      </c>
      <c r="G77" s="375">
        <f>IFERROR($D77*G103/100, 0)</f>
        <v>0.17728991779586914</v>
      </c>
      <c r="H77" s="618">
        <f>IFERROR($D77*H103/100, 0)</f>
        <v>0.7470845471073122</v>
      </c>
      <c r="I77" s="326">
        <f t="shared" si="38"/>
        <v>1.7247471696370806</v>
      </c>
      <c r="J77" s="374">
        <f t="shared" si="46"/>
        <v>1.2759094371682043</v>
      </c>
      <c r="K77" s="375">
        <f t="shared" si="46"/>
        <v>0.41303243153153146</v>
      </c>
      <c r="L77" s="618">
        <f t="shared" si="46"/>
        <v>3.5805300937344998E-2</v>
      </c>
      <c r="M77" s="326">
        <f t="shared" si="46"/>
        <v>7.6806788124537187E-2</v>
      </c>
      <c r="N77" s="619">
        <f t="shared" si="4"/>
        <v>3.9469580748935345E-3</v>
      </c>
      <c r="O77" s="375">
        <f>IFERROR($D77*O103/100, 0)</f>
        <v>3.9469580748935345E-3</v>
      </c>
      <c r="P77" s="376">
        <f t="shared" si="46"/>
        <v>0</v>
      </c>
      <c r="Q77" s="326">
        <f t="shared" si="46"/>
        <v>1.5623416200417888E-3</v>
      </c>
      <c r="R77" s="595" t="s">
        <v>1398</v>
      </c>
    </row>
    <row r="78" spans="1:21" s="116" customFormat="1">
      <c r="A78" s="543"/>
      <c r="B78" s="556" t="s">
        <v>135</v>
      </c>
      <c r="C78" s="562" t="s">
        <v>29</v>
      </c>
      <c r="D78" s="145">
        <f>D79+D80</f>
        <v>27.215138161548957</v>
      </c>
      <c r="E78" s="146">
        <f t="shared" si="43"/>
        <v>9.5204130327564602</v>
      </c>
      <c r="F78" s="147">
        <f>F79+F80</f>
        <v>0.46895785815546781</v>
      </c>
      <c r="G78" s="148">
        <f>G79+G80</f>
        <v>1.7360191186221083</v>
      </c>
      <c r="H78" s="484">
        <f>H79+H80</f>
        <v>7.3154360559788838</v>
      </c>
      <c r="I78" s="146">
        <f t="shared" si="38"/>
        <v>16.888687740985045</v>
      </c>
      <c r="J78" s="147">
        <f t="shared" ref="J78:Q78" si="48">J79+J80</f>
        <v>12.493678174664854</v>
      </c>
      <c r="K78" s="148">
        <f t="shared" si="48"/>
        <v>4.0444048181877079</v>
      </c>
      <c r="L78" s="484">
        <f t="shared" si="48"/>
        <v>0.35060474813248133</v>
      </c>
      <c r="M78" s="146">
        <f t="shared" si="48"/>
        <v>0.75209044192619545</v>
      </c>
      <c r="N78" s="150">
        <f t="shared" si="4"/>
        <v>3.8648529840847726E-2</v>
      </c>
      <c r="O78" s="148">
        <f>O79+O80</f>
        <v>3.8648529840847726E-2</v>
      </c>
      <c r="P78" s="149">
        <f t="shared" si="48"/>
        <v>0</v>
      </c>
      <c r="Q78" s="146">
        <f t="shared" si="48"/>
        <v>1.5298416040411629E-2</v>
      </c>
    </row>
    <row r="79" spans="1:21" s="116" customFormat="1" ht="51.75">
      <c r="A79" s="543"/>
      <c r="B79" s="558" t="s">
        <v>403</v>
      </c>
      <c r="C79" s="563" t="s">
        <v>31</v>
      </c>
      <c r="D79" s="330">
        <v>27.215138161548957</v>
      </c>
      <c r="E79" s="326">
        <f t="shared" si="43"/>
        <v>9.5204130327564602</v>
      </c>
      <c r="F79" s="374">
        <f t="shared" ref="F79:H80" si="49">IFERROR($D79*F104/100, 0)</f>
        <v>0.46895785815546781</v>
      </c>
      <c r="G79" s="375">
        <f t="shared" si="49"/>
        <v>1.7360191186221083</v>
      </c>
      <c r="H79" s="618">
        <f t="shared" si="49"/>
        <v>7.3154360559788838</v>
      </c>
      <c r="I79" s="326">
        <f t="shared" si="38"/>
        <v>16.888687740985045</v>
      </c>
      <c r="J79" s="374">
        <f t="shared" ref="J79:M80" si="50">IFERROR($D79*J104/100, 0)</f>
        <v>12.493678174664854</v>
      </c>
      <c r="K79" s="375">
        <f t="shared" si="50"/>
        <v>4.0444048181877079</v>
      </c>
      <c r="L79" s="618">
        <f t="shared" si="50"/>
        <v>0.35060474813248133</v>
      </c>
      <c r="M79" s="326">
        <f t="shared" si="50"/>
        <v>0.75209044192619545</v>
      </c>
      <c r="N79" s="619">
        <f t="shared" si="4"/>
        <v>3.8648529840847726E-2</v>
      </c>
      <c r="O79" s="375">
        <f t="shared" ref="O79:Q80" si="51">IFERROR($D79*O104/100, 0)</f>
        <v>3.8648529840847726E-2</v>
      </c>
      <c r="P79" s="376">
        <f t="shared" si="51"/>
        <v>0</v>
      </c>
      <c r="Q79" s="326">
        <f t="shared" si="51"/>
        <v>1.5298416040411629E-2</v>
      </c>
      <c r="R79" s="595" t="s">
        <v>1400</v>
      </c>
    </row>
    <row r="80" spans="1:21" s="116" customFormat="1">
      <c r="A80" s="543"/>
      <c r="B80" s="558" t="s">
        <v>622</v>
      </c>
      <c r="C80" s="563" t="s">
        <v>33</v>
      </c>
      <c r="D80" s="330">
        <v>0</v>
      </c>
      <c r="E80" s="326">
        <f t="shared" si="43"/>
        <v>0</v>
      </c>
      <c r="F80" s="374">
        <f t="shared" si="49"/>
        <v>0</v>
      </c>
      <c r="G80" s="375">
        <f t="shared" si="49"/>
        <v>0</v>
      </c>
      <c r="H80" s="618">
        <f t="shared" si="49"/>
        <v>0</v>
      </c>
      <c r="I80" s="326">
        <f t="shared" si="38"/>
        <v>0</v>
      </c>
      <c r="J80" s="374">
        <f t="shared" si="50"/>
        <v>0</v>
      </c>
      <c r="K80" s="375">
        <f t="shared" si="50"/>
        <v>0</v>
      </c>
      <c r="L80" s="618">
        <f t="shared" si="50"/>
        <v>0</v>
      </c>
      <c r="M80" s="326">
        <f t="shared" si="50"/>
        <v>0</v>
      </c>
      <c r="N80" s="619">
        <f t="shared" si="4"/>
        <v>0</v>
      </c>
      <c r="O80" s="375">
        <f t="shared" si="51"/>
        <v>0</v>
      </c>
      <c r="P80" s="376">
        <f t="shared" si="51"/>
        <v>0</v>
      </c>
      <c r="Q80" s="326">
        <f t="shared" si="51"/>
        <v>0</v>
      </c>
      <c r="R80" s="595" t="s">
        <v>1402</v>
      </c>
    </row>
    <row r="81" spans="1:18" s="116" customFormat="1">
      <c r="A81" s="543"/>
      <c r="B81" s="556" t="s">
        <v>404</v>
      </c>
      <c r="C81" s="562" t="s">
        <v>35</v>
      </c>
      <c r="D81" s="145">
        <f>D82+D86</f>
        <v>5.4515013888888904</v>
      </c>
      <c r="E81" s="146">
        <f t="shared" si="43"/>
        <v>1.9070469002503787</v>
      </c>
      <c r="F81" s="147">
        <f>F82+F86</f>
        <v>9.3937587231392061E-2</v>
      </c>
      <c r="G81" s="148">
        <f>G82+G86</f>
        <v>0.34774435390069869</v>
      </c>
      <c r="H81" s="484">
        <f>H82+H86</f>
        <v>1.465364959118288</v>
      </c>
      <c r="I81" s="146">
        <f t="shared" si="38"/>
        <v>3.3829960417607015</v>
      </c>
      <c r="J81" s="147">
        <f t="shared" ref="J81:Q81" si="52">J82+J86</f>
        <v>2.502625690056016</v>
      </c>
      <c r="K81" s="148">
        <f t="shared" si="52"/>
        <v>0.81014023712471694</v>
      </c>
      <c r="L81" s="484">
        <f t="shared" si="52"/>
        <v>7.023011457996868E-2</v>
      </c>
      <c r="M81" s="146">
        <f t="shared" si="52"/>
        <v>0.15065226067907495</v>
      </c>
      <c r="N81" s="150">
        <f t="shared" si="4"/>
        <v>7.7417396470752841E-3</v>
      </c>
      <c r="O81" s="148">
        <f>O82+O86</f>
        <v>7.7417396470752841E-3</v>
      </c>
      <c r="P81" s="149">
        <f t="shared" si="52"/>
        <v>0</v>
      </c>
      <c r="Q81" s="146">
        <f t="shared" si="52"/>
        <v>3.0644465516598122E-3</v>
      </c>
    </row>
    <row r="82" spans="1:18" s="116" customFormat="1">
      <c r="A82" s="543"/>
      <c r="B82" s="558" t="s">
        <v>405</v>
      </c>
      <c r="C82" s="563" t="s">
        <v>37</v>
      </c>
      <c r="D82" s="330">
        <v>0</v>
      </c>
      <c r="E82" s="326">
        <f t="shared" si="43"/>
        <v>0</v>
      </c>
      <c r="F82" s="374">
        <f t="shared" ref="F82:H85" si="53">IFERROR($D82*F106/100, 0)</f>
        <v>0</v>
      </c>
      <c r="G82" s="375">
        <f t="shared" si="53"/>
        <v>0</v>
      </c>
      <c r="H82" s="618">
        <f t="shared" si="53"/>
        <v>0</v>
      </c>
      <c r="I82" s="326">
        <f t="shared" si="38"/>
        <v>0</v>
      </c>
      <c r="J82" s="374">
        <f t="shared" ref="J82:Q86" si="54">IFERROR($D82*J106/100, 0)</f>
        <v>0</v>
      </c>
      <c r="K82" s="375">
        <f t="shared" si="54"/>
        <v>0</v>
      </c>
      <c r="L82" s="618">
        <f t="shared" si="54"/>
        <v>0</v>
      </c>
      <c r="M82" s="326">
        <f t="shared" si="54"/>
        <v>0</v>
      </c>
      <c r="N82" s="619">
        <f t="shared" si="4"/>
        <v>0</v>
      </c>
      <c r="O82" s="375">
        <f t="shared" ref="O82:Q85" si="55">IFERROR($D82*O106/100, 0)</f>
        <v>0</v>
      </c>
      <c r="P82" s="376">
        <f t="shared" si="55"/>
        <v>0</v>
      </c>
      <c r="Q82" s="326">
        <f t="shared" si="55"/>
        <v>0</v>
      </c>
      <c r="R82" s="595" t="s">
        <v>1404</v>
      </c>
    </row>
    <row r="83" spans="1:18" s="116" customFormat="1">
      <c r="A83" s="543"/>
      <c r="B83" s="558" t="s">
        <v>406</v>
      </c>
      <c r="C83" s="567" t="s">
        <v>40</v>
      </c>
      <c r="D83" s="330">
        <v>0</v>
      </c>
      <c r="E83" s="326">
        <f>SUM(F83:H83)</f>
        <v>0</v>
      </c>
      <c r="F83" s="374">
        <f t="shared" si="53"/>
        <v>0</v>
      </c>
      <c r="G83" s="375">
        <f t="shared" si="53"/>
        <v>0</v>
      </c>
      <c r="H83" s="618">
        <f t="shared" si="53"/>
        <v>0</v>
      </c>
      <c r="I83" s="326">
        <f>SUM(J83:L83)</f>
        <v>0</v>
      </c>
      <c r="J83" s="374">
        <f t="shared" si="54"/>
        <v>0</v>
      </c>
      <c r="K83" s="375">
        <f t="shared" si="54"/>
        <v>0</v>
      </c>
      <c r="L83" s="618">
        <f t="shared" si="54"/>
        <v>0</v>
      </c>
      <c r="M83" s="326">
        <f t="shared" si="54"/>
        <v>0</v>
      </c>
      <c r="N83" s="619">
        <f>+O83+P83</f>
        <v>0</v>
      </c>
      <c r="O83" s="375">
        <f t="shared" si="55"/>
        <v>0</v>
      </c>
      <c r="P83" s="376">
        <f t="shared" si="55"/>
        <v>0</v>
      </c>
      <c r="Q83" s="326">
        <f t="shared" si="55"/>
        <v>0</v>
      </c>
      <c r="R83" s="595" t="s">
        <v>1406</v>
      </c>
    </row>
    <row r="84" spans="1:18" s="116" customFormat="1">
      <c r="A84" s="543"/>
      <c r="B84" s="558" t="s">
        <v>407</v>
      </c>
      <c r="C84" s="567" t="s">
        <v>43</v>
      </c>
      <c r="D84" s="330">
        <v>0</v>
      </c>
      <c r="E84" s="326">
        <f>SUM(F84:H84)</f>
        <v>0</v>
      </c>
      <c r="F84" s="374">
        <f t="shared" si="53"/>
        <v>0</v>
      </c>
      <c r="G84" s="375">
        <f t="shared" si="53"/>
        <v>0</v>
      </c>
      <c r="H84" s="618">
        <f t="shared" si="53"/>
        <v>0</v>
      </c>
      <c r="I84" s="326">
        <f>SUM(J84:L84)</f>
        <v>0</v>
      </c>
      <c r="J84" s="374">
        <f t="shared" si="54"/>
        <v>0</v>
      </c>
      <c r="K84" s="375">
        <f t="shared" si="54"/>
        <v>0</v>
      </c>
      <c r="L84" s="618">
        <f t="shared" si="54"/>
        <v>0</v>
      </c>
      <c r="M84" s="326">
        <f t="shared" si="54"/>
        <v>0</v>
      </c>
      <c r="N84" s="619">
        <f>+O84+P84</f>
        <v>0</v>
      </c>
      <c r="O84" s="375">
        <f t="shared" si="55"/>
        <v>0</v>
      </c>
      <c r="P84" s="376">
        <f t="shared" si="55"/>
        <v>0</v>
      </c>
      <c r="Q84" s="326">
        <f t="shared" si="55"/>
        <v>0</v>
      </c>
      <c r="R84" s="595" t="s">
        <v>1408</v>
      </c>
    </row>
    <row r="85" spans="1:18" s="116" customFormat="1" ht="26.25">
      <c r="A85" s="543"/>
      <c r="B85" s="558" t="s">
        <v>408</v>
      </c>
      <c r="C85" s="567" t="s">
        <v>45</v>
      </c>
      <c r="D85" s="330">
        <v>0</v>
      </c>
      <c r="E85" s="326">
        <f>SUM(F85:H85)</f>
        <v>0</v>
      </c>
      <c r="F85" s="374">
        <f t="shared" si="53"/>
        <v>0</v>
      </c>
      <c r="G85" s="375">
        <f t="shared" si="53"/>
        <v>0</v>
      </c>
      <c r="H85" s="618">
        <f t="shared" si="53"/>
        <v>0</v>
      </c>
      <c r="I85" s="326">
        <f>SUM(J85:L85)</f>
        <v>0</v>
      </c>
      <c r="J85" s="374">
        <f t="shared" si="54"/>
        <v>0</v>
      </c>
      <c r="K85" s="375">
        <f t="shared" si="54"/>
        <v>0</v>
      </c>
      <c r="L85" s="618">
        <f t="shared" si="54"/>
        <v>0</v>
      </c>
      <c r="M85" s="326">
        <f t="shared" si="54"/>
        <v>0</v>
      </c>
      <c r="N85" s="619">
        <f>+O85+P85</f>
        <v>0</v>
      </c>
      <c r="O85" s="375">
        <f t="shared" si="55"/>
        <v>0</v>
      </c>
      <c r="P85" s="376">
        <f t="shared" si="55"/>
        <v>0</v>
      </c>
      <c r="Q85" s="326">
        <f t="shared" si="55"/>
        <v>0</v>
      </c>
      <c r="R85" s="595" t="s">
        <v>1410</v>
      </c>
    </row>
    <row r="86" spans="1:18" s="116" customFormat="1" ht="26.25">
      <c r="A86" s="543"/>
      <c r="B86" s="558" t="s">
        <v>409</v>
      </c>
      <c r="C86" s="567" t="s">
        <v>603</v>
      </c>
      <c r="D86" s="330">
        <v>5.4515013888888904</v>
      </c>
      <c r="E86" s="326">
        <f t="shared" si="43"/>
        <v>1.9070469002503787</v>
      </c>
      <c r="F86" s="374">
        <f>IFERROR($D86*F110/100, 0)</f>
        <v>9.3937587231392061E-2</v>
      </c>
      <c r="G86" s="375">
        <f>IFERROR($D86*G110/100, 0)</f>
        <v>0.34774435390069869</v>
      </c>
      <c r="H86" s="618">
        <f>IFERROR($D86*H110/100, 0)</f>
        <v>1.465364959118288</v>
      </c>
      <c r="I86" s="326">
        <f t="shared" si="38"/>
        <v>3.3829960417607015</v>
      </c>
      <c r="J86" s="374">
        <f t="shared" si="54"/>
        <v>2.502625690056016</v>
      </c>
      <c r="K86" s="375">
        <f t="shared" si="54"/>
        <v>0.81014023712471694</v>
      </c>
      <c r="L86" s="618">
        <f t="shared" si="54"/>
        <v>7.023011457996868E-2</v>
      </c>
      <c r="M86" s="326">
        <f t="shared" si="54"/>
        <v>0.15065226067907495</v>
      </c>
      <c r="N86" s="619">
        <f t="shared" si="4"/>
        <v>7.7417396470752841E-3</v>
      </c>
      <c r="O86" s="375">
        <f>IFERROR($D86*O110/100, 0)</f>
        <v>7.7417396470752841E-3</v>
      </c>
      <c r="P86" s="376">
        <f t="shared" si="54"/>
        <v>0</v>
      </c>
      <c r="Q86" s="326">
        <f t="shared" si="54"/>
        <v>3.0644465516598122E-3</v>
      </c>
      <c r="R86" s="595" t="s">
        <v>1412</v>
      </c>
    </row>
    <row r="87" spans="1:18" s="116" customFormat="1">
      <c r="A87" s="543"/>
      <c r="B87" s="556" t="s">
        <v>410</v>
      </c>
      <c r="C87" s="569" t="s">
        <v>51</v>
      </c>
      <c r="D87" s="352">
        <f>D88+D89</f>
        <v>38.961355098932671</v>
      </c>
      <c r="E87" s="570">
        <f t="shared" si="43"/>
        <v>13.629480425780043</v>
      </c>
      <c r="F87" s="571">
        <f>F88+F89</f>
        <v>0.67136288375874154</v>
      </c>
      <c r="G87" s="572">
        <f>G88+G89</f>
        <v>2.4852953873566692</v>
      </c>
      <c r="H87" s="573">
        <f>H88+H89</f>
        <v>10.472822154664632</v>
      </c>
      <c r="I87" s="570">
        <f t="shared" si="38"/>
        <v>24.177946712068383</v>
      </c>
      <c r="J87" s="571">
        <f t="shared" ref="J87:Q87" si="56">J88+J89</f>
        <v>17.886024644278262</v>
      </c>
      <c r="K87" s="572">
        <f t="shared" si="56"/>
        <v>5.7899942065286609</v>
      </c>
      <c r="L87" s="573">
        <f t="shared" si="56"/>
        <v>0.50192786126146172</v>
      </c>
      <c r="M87" s="570">
        <f t="shared" si="56"/>
        <v>1.0766971896471882</v>
      </c>
      <c r="N87" s="574">
        <f t="shared" si="4"/>
        <v>5.532946723410135E-2</v>
      </c>
      <c r="O87" s="572">
        <f>O88+O89</f>
        <v>5.532946723410135E-2</v>
      </c>
      <c r="P87" s="601">
        <f t="shared" si="56"/>
        <v>0</v>
      </c>
      <c r="Q87" s="570">
        <f t="shared" si="56"/>
        <v>2.1901304202960579E-2</v>
      </c>
    </row>
    <row r="88" spans="1:18" s="116" customFormat="1">
      <c r="A88" s="543"/>
      <c r="B88" s="575" t="s">
        <v>623</v>
      </c>
      <c r="C88" s="576" t="s">
        <v>53</v>
      </c>
      <c r="D88" s="341">
        <v>20.24734761904762</v>
      </c>
      <c r="E88" s="326">
        <f t="shared" si="43"/>
        <v>7.0829371141491304</v>
      </c>
      <c r="F88" s="374">
        <f t="shared" ref="F88:H89" si="57">IFERROR($D88*F111/100, 0)</f>
        <v>0.34889232295623829</v>
      </c>
      <c r="G88" s="375">
        <f t="shared" si="57"/>
        <v>1.2915526042677248</v>
      </c>
      <c r="H88" s="618">
        <f t="shared" si="57"/>
        <v>5.4424921869251675</v>
      </c>
      <c r="I88" s="326">
        <f t="shared" si="38"/>
        <v>12.564739869827285</v>
      </c>
      <c r="J88" s="374">
        <f t="shared" ref="J88:M89" si="58">IFERROR($D88*J111/100, 0)</f>
        <v>9.2949682467660182</v>
      </c>
      <c r="K88" s="375">
        <f t="shared" si="58"/>
        <v>3.0089309038193357</v>
      </c>
      <c r="L88" s="618">
        <f t="shared" si="58"/>
        <v>0.2608407192419322</v>
      </c>
      <c r="M88" s="326">
        <f t="shared" si="58"/>
        <v>0.55953552498063563</v>
      </c>
      <c r="N88" s="619">
        <f t="shared" si="4"/>
        <v>2.875349057600526E-2</v>
      </c>
      <c r="O88" s="375">
        <f t="shared" ref="O88:Q89" si="59">IFERROR($D88*O111/100, 0)</f>
        <v>2.875349057600526E-2</v>
      </c>
      <c r="P88" s="376">
        <f t="shared" si="59"/>
        <v>0</v>
      </c>
      <c r="Q88" s="326">
        <f t="shared" si="59"/>
        <v>1.1381619514563533E-2</v>
      </c>
      <c r="R88" s="116" t="s">
        <v>1414</v>
      </c>
    </row>
    <row r="89" spans="1:18" s="116" customFormat="1" ht="26.25">
      <c r="A89" s="543"/>
      <c r="B89" s="575" t="s">
        <v>624</v>
      </c>
      <c r="C89" s="580" t="s">
        <v>55</v>
      </c>
      <c r="D89" s="253">
        <v>18.714007479885055</v>
      </c>
      <c r="E89" s="326">
        <f t="shared" si="43"/>
        <v>6.5465433116309129</v>
      </c>
      <c r="F89" s="374">
        <f t="shared" si="57"/>
        <v>0.32247056080250325</v>
      </c>
      <c r="G89" s="375">
        <f t="shared" si="57"/>
        <v>1.1937427830889447</v>
      </c>
      <c r="H89" s="618">
        <f t="shared" si="57"/>
        <v>5.0303299677394646</v>
      </c>
      <c r="I89" s="326">
        <f t="shared" si="38"/>
        <v>11.613206842241096</v>
      </c>
      <c r="J89" s="374">
        <f t="shared" si="58"/>
        <v>8.5910563975122436</v>
      </c>
      <c r="K89" s="375">
        <f t="shared" si="58"/>
        <v>2.7810633027093248</v>
      </c>
      <c r="L89" s="618">
        <f t="shared" si="58"/>
        <v>0.24108714201952952</v>
      </c>
      <c r="M89" s="326">
        <f t="shared" si="58"/>
        <v>0.51716166466655256</v>
      </c>
      <c r="N89" s="619">
        <f t="shared" si="4"/>
        <v>2.6575976658096089E-2</v>
      </c>
      <c r="O89" s="375">
        <f t="shared" si="59"/>
        <v>2.6575976658096089E-2</v>
      </c>
      <c r="P89" s="376">
        <f t="shared" si="59"/>
        <v>0</v>
      </c>
      <c r="Q89" s="326">
        <f t="shared" si="59"/>
        <v>1.0519684688397046E-2</v>
      </c>
      <c r="R89" s="116" t="s">
        <v>1416</v>
      </c>
    </row>
    <row r="90" spans="1:18" s="116" customFormat="1">
      <c r="A90" s="543"/>
      <c r="B90" s="581" t="s">
        <v>411</v>
      </c>
      <c r="C90" s="582" t="s">
        <v>604</v>
      </c>
      <c r="D90" s="352">
        <f>D91+D92+D93</f>
        <v>4.9680300000000006</v>
      </c>
      <c r="E90" s="570">
        <f t="shared" ref="E90:Q90" si="60">E91+E92+E93</f>
        <v>1.7379187009217492</v>
      </c>
      <c r="F90" s="352">
        <f t="shared" si="60"/>
        <v>8.560664635330692E-2</v>
      </c>
      <c r="G90" s="561">
        <f t="shared" si="60"/>
        <v>0.31690432768309423</v>
      </c>
      <c r="H90" s="561">
        <f t="shared" si="60"/>
        <v>1.3354077268853479</v>
      </c>
      <c r="I90" s="570">
        <f t="shared" si="60"/>
        <v>3.0829719422989896</v>
      </c>
      <c r="J90" s="352">
        <f t="shared" si="60"/>
        <v>2.2806780407888834</v>
      </c>
      <c r="K90" s="561">
        <f t="shared" si="60"/>
        <v>0.73829220890339575</v>
      </c>
      <c r="L90" s="561">
        <f t="shared" si="60"/>
        <v>6.4001692606710459E-2</v>
      </c>
      <c r="M90" s="348">
        <f t="shared" si="60"/>
        <v>0.13729152709140385</v>
      </c>
      <c r="N90" s="574">
        <f>+O90+P90</f>
        <v>7.0551563826526838E-3</v>
      </c>
      <c r="O90" s="561">
        <f>O91+O92+O93</f>
        <v>7.0551563826526838E-3</v>
      </c>
      <c r="P90" s="351">
        <f t="shared" si="60"/>
        <v>0</v>
      </c>
      <c r="Q90" s="348">
        <f t="shared" si="60"/>
        <v>2.7926733052058283E-3</v>
      </c>
    </row>
    <row r="91" spans="1:18" s="116" customFormat="1">
      <c r="A91" s="543"/>
      <c r="B91" s="583" t="s">
        <v>412</v>
      </c>
      <c r="C91" s="584" t="s">
        <v>1434</v>
      </c>
      <c r="D91" s="253">
        <v>0</v>
      </c>
      <c r="E91" s="326">
        <f>SUM(F91:H91)</f>
        <v>0</v>
      </c>
      <c r="F91" s="374">
        <f t="shared" ref="F91:H93" si="61">IFERROR($D91*F113/100, 0)</f>
        <v>0</v>
      </c>
      <c r="G91" s="375">
        <f t="shared" si="61"/>
        <v>0</v>
      </c>
      <c r="H91" s="618">
        <f t="shared" si="61"/>
        <v>0</v>
      </c>
      <c r="I91" s="326">
        <f t="shared" si="38"/>
        <v>0</v>
      </c>
      <c r="J91" s="374">
        <f t="shared" ref="J91:M93" si="62">IFERROR($D91*J113/100, 0)</f>
        <v>0</v>
      </c>
      <c r="K91" s="375">
        <f t="shared" si="62"/>
        <v>0</v>
      </c>
      <c r="L91" s="618">
        <f t="shared" si="62"/>
        <v>0</v>
      </c>
      <c r="M91" s="326">
        <f t="shared" si="62"/>
        <v>0</v>
      </c>
      <c r="N91" s="619">
        <f>+O91+P91</f>
        <v>0</v>
      </c>
      <c r="O91" s="375">
        <f t="shared" ref="O91:Q93" si="63">IFERROR($D91*O113/100, 0)</f>
        <v>0</v>
      </c>
      <c r="P91" s="376">
        <f t="shared" si="63"/>
        <v>0</v>
      </c>
      <c r="Q91" s="326">
        <f t="shared" si="63"/>
        <v>0</v>
      </c>
      <c r="R91" s="116" t="s">
        <v>1418</v>
      </c>
    </row>
    <row r="92" spans="1:18" s="116" customFormat="1">
      <c r="A92" s="543"/>
      <c r="B92" s="575" t="s">
        <v>413</v>
      </c>
      <c r="C92" s="584" t="s">
        <v>47</v>
      </c>
      <c r="D92" s="253">
        <v>4.9680300000000006</v>
      </c>
      <c r="E92" s="326">
        <f>SUM(F92:H92)</f>
        <v>1.7379187009217492</v>
      </c>
      <c r="F92" s="374">
        <f t="shared" si="61"/>
        <v>8.560664635330692E-2</v>
      </c>
      <c r="G92" s="375">
        <f t="shared" si="61"/>
        <v>0.31690432768309423</v>
      </c>
      <c r="H92" s="618">
        <f t="shared" si="61"/>
        <v>1.3354077268853479</v>
      </c>
      <c r="I92" s="326">
        <f t="shared" si="38"/>
        <v>3.0829719422989896</v>
      </c>
      <c r="J92" s="374">
        <f t="shared" si="62"/>
        <v>2.2806780407888834</v>
      </c>
      <c r="K92" s="375">
        <f t="shared" si="62"/>
        <v>0.73829220890339575</v>
      </c>
      <c r="L92" s="618">
        <f t="shared" si="62"/>
        <v>6.4001692606710459E-2</v>
      </c>
      <c r="M92" s="326">
        <f t="shared" si="62"/>
        <v>0.13729152709140385</v>
      </c>
      <c r="N92" s="619">
        <f>+O92+P92</f>
        <v>7.0551563826526838E-3</v>
      </c>
      <c r="O92" s="375">
        <f t="shared" si="63"/>
        <v>7.0551563826526838E-3</v>
      </c>
      <c r="P92" s="376">
        <f t="shared" si="63"/>
        <v>0</v>
      </c>
      <c r="Q92" s="326">
        <f t="shared" si="63"/>
        <v>2.7926733052058283E-3</v>
      </c>
      <c r="R92" s="116" t="s">
        <v>1420</v>
      </c>
    </row>
    <row r="93" spans="1:18" s="116" customFormat="1" ht="15.75" thickBot="1">
      <c r="A93" s="543"/>
      <c r="B93" s="620" t="s">
        <v>414</v>
      </c>
      <c r="C93" s="586" t="s">
        <v>1435</v>
      </c>
      <c r="D93" s="341">
        <v>0</v>
      </c>
      <c r="E93" s="621">
        <f>SUM(F93:H93)</f>
        <v>0</v>
      </c>
      <c r="F93" s="622">
        <f t="shared" si="61"/>
        <v>0</v>
      </c>
      <c r="G93" s="623">
        <f t="shared" si="61"/>
        <v>0</v>
      </c>
      <c r="H93" s="624">
        <f t="shared" si="61"/>
        <v>0</v>
      </c>
      <c r="I93" s="625">
        <f t="shared" si="38"/>
        <v>0</v>
      </c>
      <c r="J93" s="622">
        <f t="shared" si="62"/>
        <v>0</v>
      </c>
      <c r="K93" s="623">
        <f t="shared" si="62"/>
        <v>0</v>
      </c>
      <c r="L93" s="624">
        <f t="shared" si="62"/>
        <v>0</v>
      </c>
      <c r="M93" s="625">
        <f t="shared" si="62"/>
        <v>0</v>
      </c>
      <c r="N93" s="626">
        <f>+O93+P93</f>
        <v>0</v>
      </c>
      <c r="O93" s="623">
        <f t="shared" si="63"/>
        <v>0</v>
      </c>
      <c r="P93" s="627">
        <f t="shared" si="63"/>
        <v>0</v>
      </c>
      <c r="Q93" s="625">
        <f t="shared" si="63"/>
        <v>0</v>
      </c>
      <c r="R93" s="116" t="s">
        <v>1422</v>
      </c>
    </row>
    <row r="94" spans="1:18" s="116" customFormat="1" ht="64.5" thickBot="1">
      <c r="A94" s="543"/>
      <c r="B94" s="546" t="s">
        <v>137</v>
      </c>
      <c r="C94" s="628" t="s">
        <v>625</v>
      </c>
      <c r="D94" s="124" t="s">
        <v>239</v>
      </c>
      <c r="E94" s="125" t="s">
        <v>240</v>
      </c>
      <c r="F94" s="126" t="s">
        <v>241</v>
      </c>
      <c r="G94" s="127" t="s">
        <v>242</v>
      </c>
      <c r="H94" s="128" t="s">
        <v>243</v>
      </c>
      <c r="I94" s="125" t="s">
        <v>244</v>
      </c>
      <c r="J94" s="126" t="s">
        <v>245</v>
      </c>
      <c r="K94" s="127" t="s">
        <v>246</v>
      </c>
      <c r="L94" s="629" t="s">
        <v>247</v>
      </c>
      <c r="M94" s="125" t="s">
        <v>248</v>
      </c>
      <c r="N94" s="129" t="s">
        <v>249</v>
      </c>
      <c r="O94" s="131" t="s">
        <v>250</v>
      </c>
      <c r="P94" s="490" t="s">
        <v>251</v>
      </c>
      <c r="Q94" s="133" t="s">
        <v>252</v>
      </c>
    </row>
    <row r="95" spans="1:18" s="116" customFormat="1" ht="25.5">
      <c r="A95" s="543"/>
      <c r="B95" s="389" t="s">
        <v>139</v>
      </c>
      <c r="C95" s="630" t="str">
        <f>'6'!C95</f>
        <v>C.1.1  Punktui Tiesiogiai paslaugoms priskirto naudojamo turto buhalterinė įsigijimo vertė</v>
      </c>
      <c r="D95" s="631">
        <f t="shared" ref="D95:D115" si="64">O95+E95+I95+M95+P95+Q95</f>
        <v>100</v>
      </c>
      <c r="E95" s="632">
        <f t="shared" ref="E95:E111" si="65">SUM(F95:H95)</f>
        <v>34.982049241283747</v>
      </c>
      <c r="F95" s="633">
        <f>'6'!F95</f>
        <v>1.7231507529806969</v>
      </c>
      <c r="G95" s="634">
        <f>'6'!G95</f>
        <v>6.378873068059054</v>
      </c>
      <c r="H95" s="635">
        <f>'6'!H95</f>
        <v>26.880025420243992</v>
      </c>
      <c r="I95" s="632">
        <f t="shared" ref="I95:I115" si="66">SUM(J95:L95)</f>
        <v>62.056226357308411</v>
      </c>
      <c r="J95" s="633">
        <f>'6'!J95</f>
        <v>45.907090754059112</v>
      </c>
      <c r="K95" s="634">
        <f>'6'!K95</f>
        <v>14.860864545974875</v>
      </c>
      <c r="L95" s="635">
        <f>'6'!L95</f>
        <v>1.2882710572744216</v>
      </c>
      <c r="M95" s="636">
        <f>'6'!M95</f>
        <v>2.7635003631500581</v>
      </c>
      <c r="N95" s="637">
        <f t="shared" ref="N95:N142" si="67">+O95+P95</f>
        <v>0.14201114692650171</v>
      </c>
      <c r="O95" s="634">
        <f>'6'!O95</f>
        <v>0.14201114692650171</v>
      </c>
      <c r="P95" s="638">
        <f>'6'!P95</f>
        <v>0</v>
      </c>
      <c r="Q95" s="636">
        <f>'6'!Q95</f>
        <v>5.6212891331288817E-2</v>
      </c>
      <c r="R95" s="116" t="s">
        <v>626</v>
      </c>
    </row>
    <row r="96" spans="1:18" s="116" customFormat="1" ht="25.5">
      <c r="A96" s="543"/>
      <c r="B96" s="419" t="s">
        <v>141</v>
      </c>
      <c r="C96" s="639" t="str">
        <f>'6'!C96</f>
        <v>C.1.2.  Punktui Tiesiogiai paslaugoms priskirto naudojamo turto buhalterinė įsigijimo vertė</v>
      </c>
      <c r="D96" s="640">
        <f t="shared" si="64"/>
        <v>100</v>
      </c>
      <c r="E96" s="641">
        <f t="shared" si="65"/>
        <v>34.982049241283747</v>
      </c>
      <c r="F96" s="642">
        <f>'6'!F96</f>
        <v>1.7231507529806969</v>
      </c>
      <c r="G96" s="643">
        <f>'6'!G96</f>
        <v>6.378873068059054</v>
      </c>
      <c r="H96" s="644">
        <f>'6'!H96</f>
        <v>26.880025420243992</v>
      </c>
      <c r="I96" s="641">
        <f t="shared" si="66"/>
        <v>62.056226357308411</v>
      </c>
      <c r="J96" s="642">
        <f>'6'!J96</f>
        <v>45.907090754059112</v>
      </c>
      <c r="K96" s="643">
        <f>'6'!K96</f>
        <v>14.860864545974875</v>
      </c>
      <c r="L96" s="644">
        <f>'6'!L96</f>
        <v>1.2882710572744216</v>
      </c>
      <c r="M96" s="645">
        <f>'6'!M96</f>
        <v>2.7635003631500581</v>
      </c>
      <c r="N96" s="637">
        <f t="shared" si="67"/>
        <v>0.14201114692650171</v>
      </c>
      <c r="O96" s="643">
        <f>'6'!O96</f>
        <v>0.14201114692650171</v>
      </c>
      <c r="P96" s="646">
        <f>'6'!P96</f>
        <v>0</v>
      </c>
      <c r="Q96" s="645">
        <f>'6'!Q96</f>
        <v>5.6212891331288817E-2</v>
      </c>
      <c r="R96" s="116" t="s">
        <v>627</v>
      </c>
    </row>
    <row r="97" spans="1:18" s="116" customFormat="1" ht="25.5">
      <c r="A97" s="543"/>
      <c r="B97" s="419" t="s">
        <v>143</v>
      </c>
      <c r="C97" s="639" t="str">
        <f>'6'!C97</f>
        <v>C.1.3.  Punktui Tiesiogiai paslaugoms priskirto naudojamo turto buhalterinė įsigijimo vertė</v>
      </c>
      <c r="D97" s="640">
        <f t="shared" si="64"/>
        <v>100</v>
      </c>
      <c r="E97" s="641">
        <f t="shared" si="65"/>
        <v>34.982049241283747</v>
      </c>
      <c r="F97" s="642">
        <f>'6'!F97</f>
        <v>1.7231507529806969</v>
      </c>
      <c r="G97" s="643">
        <f>'6'!G97</f>
        <v>6.378873068059054</v>
      </c>
      <c r="H97" s="644">
        <f>'6'!H97</f>
        <v>26.880025420243992</v>
      </c>
      <c r="I97" s="641">
        <f t="shared" si="66"/>
        <v>62.056226357308411</v>
      </c>
      <c r="J97" s="642">
        <f>'6'!J97</f>
        <v>45.907090754059112</v>
      </c>
      <c r="K97" s="643">
        <f>'6'!K97</f>
        <v>14.860864545974875</v>
      </c>
      <c r="L97" s="644">
        <f>'6'!L97</f>
        <v>1.2882710572744216</v>
      </c>
      <c r="M97" s="645">
        <f>'6'!M97</f>
        <v>2.7635003631500581</v>
      </c>
      <c r="N97" s="637">
        <f t="shared" si="67"/>
        <v>0.14201114692650171</v>
      </c>
      <c r="O97" s="643">
        <f>'6'!O97</f>
        <v>0.14201114692650171</v>
      </c>
      <c r="P97" s="646">
        <f>'6'!P97</f>
        <v>0</v>
      </c>
      <c r="Q97" s="645">
        <f>'6'!Q97</f>
        <v>5.6212891331288817E-2</v>
      </c>
      <c r="R97" s="116" t="s">
        <v>628</v>
      </c>
    </row>
    <row r="98" spans="1:18" s="116" customFormat="1" ht="25.5">
      <c r="A98" s="543"/>
      <c r="B98" s="423" t="s">
        <v>452</v>
      </c>
      <c r="C98" s="639" t="str">
        <f>'6'!C98</f>
        <v>C.2.1  Punktui Tiesiogiai paslaugoms priskirto naudojamo turto buhalterinė įsigijimo vertė</v>
      </c>
      <c r="D98" s="640">
        <f t="shared" si="64"/>
        <v>100</v>
      </c>
      <c r="E98" s="641">
        <f t="shared" si="65"/>
        <v>34.982049241283747</v>
      </c>
      <c r="F98" s="642">
        <f>'6'!F98</f>
        <v>1.7231507529806969</v>
      </c>
      <c r="G98" s="643">
        <f>'6'!G98</f>
        <v>6.378873068059054</v>
      </c>
      <c r="H98" s="644">
        <f>'6'!H98</f>
        <v>26.880025420243992</v>
      </c>
      <c r="I98" s="641">
        <f t="shared" si="66"/>
        <v>62.056226357308411</v>
      </c>
      <c r="J98" s="642">
        <f>'6'!J98</f>
        <v>45.907090754059112</v>
      </c>
      <c r="K98" s="643">
        <f>'6'!K98</f>
        <v>14.860864545974875</v>
      </c>
      <c r="L98" s="644">
        <f>'6'!L98</f>
        <v>1.2882710572744216</v>
      </c>
      <c r="M98" s="645">
        <f>'6'!M98</f>
        <v>2.7635003631500581</v>
      </c>
      <c r="N98" s="637">
        <f t="shared" si="67"/>
        <v>0.14201114692650171</v>
      </c>
      <c r="O98" s="643">
        <f>'6'!O98</f>
        <v>0.14201114692650171</v>
      </c>
      <c r="P98" s="646">
        <f>'6'!P98</f>
        <v>0</v>
      </c>
      <c r="Q98" s="645">
        <f>'6'!Q98</f>
        <v>5.6212891331288817E-2</v>
      </c>
      <c r="R98" s="116" t="s">
        <v>629</v>
      </c>
    </row>
    <row r="99" spans="1:18" s="116" customFormat="1" ht="25.5">
      <c r="A99" s="543"/>
      <c r="B99" s="419" t="s">
        <v>456</v>
      </c>
      <c r="C99" s="639" t="str">
        <f>'6'!C99</f>
        <v>C.2.2. Punktui Tiesiogiai paslaugoms priskirto naudojamo turto buhalterinė įsigijimo vertė</v>
      </c>
      <c r="D99" s="640">
        <f t="shared" si="64"/>
        <v>100</v>
      </c>
      <c r="E99" s="641">
        <f t="shared" si="65"/>
        <v>34.982049241283747</v>
      </c>
      <c r="F99" s="642">
        <f>'6'!F99</f>
        <v>1.7231507529806969</v>
      </c>
      <c r="G99" s="643">
        <f>'6'!G99</f>
        <v>6.378873068059054</v>
      </c>
      <c r="H99" s="644">
        <f>'6'!H99</f>
        <v>26.880025420243992</v>
      </c>
      <c r="I99" s="641">
        <f t="shared" si="66"/>
        <v>62.056226357308411</v>
      </c>
      <c r="J99" s="642">
        <f>'6'!J99</f>
        <v>45.907090754059112</v>
      </c>
      <c r="K99" s="643">
        <f>'6'!K99</f>
        <v>14.860864545974875</v>
      </c>
      <c r="L99" s="644">
        <f>'6'!L99</f>
        <v>1.2882710572744216</v>
      </c>
      <c r="M99" s="645">
        <f>'6'!M99</f>
        <v>2.7635003631500581</v>
      </c>
      <c r="N99" s="637">
        <f t="shared" si="67"/>
        <v>0.14201114692650171</v>
      </c>
      <c r="O99" s="643">
        <f>'6'!O99</f>
        <v>0.14201114692650171</v>
      </c>
      <c r="P99" s="646">
        <f>'6'!P99</f>
        <v>0</v>
      </c>
      <c r="Q99" s="645">
        <f>'6'!Q99</f>
        <v>5.6212891331288817E-2</v>
      </c>
      <c r="R99" s="116" t="s">
        <v>630</v>
      </c>
    </row>
    <row r="100" spans="1:18" s="116" customFormat="1" ht="25.5">
      <c r="A100" s="543"/>
      <c r="B100" s="419" t="s">
        <v>458</v>
      </c>
      <c r="C100" s="639" t="str">
        <f>'6'!C100</f>
        <v>C.2.3  Punktui Tiesiogiai paslaugoms priskirto naudojamo turto buhalterinė įsigijimo vertė</v>
      </c>
      <c r="D100" s="640">
        <f t="shared" si="64"/>
        <v>100</v>
      </c>
      <c r="E100" s="641">
        <f t="shared" si="65"/>
        <v>34.982049241283747</v>
      </c>
      <c r="F100" s="642">
        <f>'6'!F100</f>
        <v>1.7231507529806969</v>
      </c>
      <c r="G100" s="643">
        <f>'6'!G100</f>
        <v>6.378873068059054</v>
      </c>
      <c r="H100" s="644">
        <f>'6'!H100</f>
        <v>26.880025420243992</v>
      </c>
      <c r="I100" s="641">
        <f t="shared" si="66"/>
        <v>62.056226357308411</v>
      </c>
      <c r="J100" s="642">
        <f>'6'!J100</f>
        <v>45.907090754059112</v>
      </c>
      <c r="K100" s="643">
        <f>'6'!K100</f>
        <v>14.860864545974875</v>
      </c>
      <c r="L100" s="644">
        <f>'6'!L100</f>
        <v>1.2882710572744216</v>
      </c>
      <c r="M100" s="645">
        <f>'6'!M100</f>
        <v>2.7635003631500581</v>
      </c>
      <c r="N100" s="637">
        <f t="shared" si="67"/>
        <v>0.14201114692650171</v>
      </c>
      <c r="O100" s="643">
        <f>'6'!O100</f>
        <v>0.14201114692650171</v>
      </c>
      <c r="P100" s="646">
        <f>'6'!P100</f>
        <v>0</v>
      </c>
      <c r="Q100" s="645">
        <f>'6'!Q100</f>
        <v>5.6212891331288817E-2</v>
      </c>
      <c r="R100" s="116" t="s">
        <v>631</v>
      </c>
    </row>
    <row r="101" spans="1:18" s="116" customFormat="1" ht="25.5">
      <c r="A101" s="543"/>
      <c r="B101" s="419" t="s">
        <v>462</v>
      </c>
      <c r="C101" s="639" t="str">
        <f>'6'!C101</f>
        <v>C.2.4  Punktui Tiesiogiai paslaugoms priskirto naudojamo turto buhalterinė įsigijimo vertė</v>
      </c>
      <c r="D101" s="640">
        <f t="shared" si="64"/>
        <v>100</v>
      </c>
      <c r="E101" s="641">
        <f t="shared" si="65"/>
        <v>34.982049241283747</v>
      </c>
      <c r="F101" s="642">
        <f>'6'!F101</f>
        <v>1.7231507529806969</v>
      </c>
      <c r="G101" s="643">
        <f>'6'!G101</f>
        <v>6.378873068059054</v>
      </c>
      <c r="H101" s="644">
        <f>'6'!H101</f>
        <v>26.880025420243992</v>
      </c>
      <c r="I101" s="641">
        <f t="shared" si="66"/>
        <v>62.056226357308411</v>
      </c>
      <c r="J101" s="642">
        <f>'6'!J101</f>
        <v>45.907090754059112</v>
      </c>
      <c r="K101" s="643">
        <f>'6'!K101</f>
        <v>14.860864545974875</v>
      </c>
      <c r="L101" s="644">
        <f>'6'!L101</f>
        <v>1.2882710572744216</v>
      </c>
      <c r="M101" s="645">
        <f>'6'!M101</f>
        <v>2.7635003631500581</v>
      </c>
      <c r="N101" s="637">
        <f t="shared" si="67"/>
        <v>0.14201114692650171</v>
      </c>
      <c r="O101" s="643">
        <f>'6'!O101</f>
        <v>0.14201114692650171</v>
      </c>
      <c r="P101" s="646">
        <f>'6'!P101</f>
        <v>0</v>
      </c>
      <c r="Q101" s="645">
        <f>'6'!Q101</f>
        <v>5.6212891331288817E-2</v>
      </c>
      <c r="R101" s="116" t="s">
        <v>632</v>
      </c>
    </row>
    <row r="102" spans="1:18" s="116" customFormat="1" ht="25.5">
      <c r="A102" s="543"/>
      <c r="B102" s="419" t="s">
        <v>466</v>
      </c>
      <c r="C102" s="639" t="str">
        <f>'6'!C102</f>
        <v>C.2.5  Punktui Tiesiogiai paslaugoms priskirto naudojamo turto buhalterinė įsigijimo vertė</v>
      </c>
      <c r="D102" s="640">
        <f t="shared" si="64"/>
        <v>100</v>
      </c>
      <c r="E102" s="641">
        <f t="shared" si="65"/>
        <v>34.982049241283747</v>
      </c>
      <c r="F102" s="642">
        <f>'6'!F102</f>
        <v>1.7231507529806969</v>
      </c>
      <c r="G102" s="643">
        <f>'6'!G102</f>
        <v>6.378873068059054</v>
      </c>
      <c r="H102" s="644">
        <f>'6'!H102</f>
        <v>26.880025420243992</v>
      </c>
      <c r="I102" s="641">
        <f t="shared" si="66"/>
        <v>62.056226357308411</v>
      </c>
      <c r="J102" s="642">
        <f>'6'!J102</f>
        <v>45.907090754059112</v>
      </c>
      <c r="K102" s="643">
        <f>'6'!K102</f>
        <v>14.860864545974875</v>
      </c>
      <c r="L102" s="644">
        <f>'6'!L102</f>
        <v>1.2882710572744216</v>
      </c>
      <c r="M102" s="645">
        <f>'6'!M102</f>
        <v>2.7635003631500581</v>
      </c>
      <c r="N102" s="637">
        <f t="shared" si="67"/>
        <v>0.14201114692650171</v>
      </c>
      <c r="O102" s="643">
        <f>'6'!O102</f>
        <v>0.14201114692650171</v>
      </c>
      <c r="P102" s="646">
        <f>'6'!P102</f>
        <v>0</v>
      </c>
      <c r="Q102" s="645">
        <f>'6'!Q102</f>
        <v>5.6212891331288817E-2</v>
      </c>
      <c r="R102" s="116" t="s">
        <v>633</v>
      </c>
    </row>
    <row r="103" spans="1:18" s="116" customFormat="1" ht="25.5">
      <c r="A103" s="543"/>
      <c r="B103" s="419" t="s">
        <v>470</v>
      </c>
      <c r="C103" s="639" t="str">
        <f>'6'!C103</f>
        <v>C.2.6  Punktui Tiesiogiai paslaugoms priskirto naudojamo turto buhalterinė įsigijimo vertė</v>
      </c>
      <c r="D103" s="640">
        <f t="shared" si="64"/>
        <v>100</v>
      </c>
      <c r="E103" s="641">
        <f t="shared" si="65"/>
        <v>34.982049241283747</v>
      </c>
      <c r="F103" s="642">
        <f>'6'!F103</f>
        <v>1.7231507529806969</v>
      </c>
      <c r="G103" s="643">
        <f>'6'!G103</f>
        <v>6.378873068059054</v>
      </c>
      <c r="H103" s="644">
        <f>'6'!H103</f>
        <v>26.880025420243992</v>
      </c>
      <c r="I103" s="641">
        <f t="shared" si="66"/>
        <v>62.056226357308411</v>
      </c>
      <c r="J103" s="642">
        <f>'6'!J103</f>
        <v>45.907090754059112</v>
      </c>
      <c r="K103" s="643">
        <f>'6'!K103</f>
        <v>14.860864545974875</v>
      </c>
      <c r="L103" s="644">
        <f>'6'!L103</f>
        <v>1.2882710572744216</v>
      </c>
      <c r="M103" s="645">
        <f>'6'!M103</f>
        <v>2.7635003631500581</v>
      </c>
      <c r="N103" s="637">
        <f t="shared" si="67"/>
        <v>0.14201114692650171</v>
      </c>
      <c r="O103" s="643">
        <f>'6'!O103</f>
        <v>0.14201114692650171</v>
      </c>
      <c r="P103" s="646">
        <f>'6'!P103</f>
        <v>0</v>
      </c>
      <c r="Q103" s="645">
        <f>'6'!Q103</f>
        <v>5.6212891331288817E-2</v>
      </c>
      <c r="R103" s="116" t="s">
        <v>634</v>
      </c>
    </row>
    <row r="104" spans="1:18" s="116" customFormat="1" ht="25.5">
      <c r="A104" s="543"/>
      <c r="B104" s="423" t="s">
        <v>486</v>
      </c>
      <c r="C104" s="639" t="str">
        <f>'6'!C104</f>
        <v>C.3.1.  Punktui Tiesiogiai paslaugoms priskirto naudojamo turto buhalterinė įsigijimo vertė</v>
      </c>
      <c r="D104" s="640">
        <f t="shared" si="64"/>
        <v>100</v>
      </c>
      <c r="E104" s="641">
        <f t="shared" si="65"/>
        <v>34.982049241283747</v>
      </c>
      <c r="F104" s="642">
        <f>'6'!F104</f>
        <v>1.7231507529806969</v>
      </c>
      <c r="G104" s="643">
        <f>'6'!G104</f>
        <v>6.378873068059054</v>
      </c>
      <c r="H104" s="644">
        <f>'6'!H104</f>
        <v>26.880025420243992</v>
      </c>
      <c r="I104" s="641">
        <f t="shared" si="66"/>
        <v>62.056226357308411</v>
      </c>
      <c r="J104" s="642">
        <f>'6'!J104</f>
        <v>45.907090754059112</v>
      </c>
      <c r="K104" s="643">
        <f>'6'!K104</f>
        <v>14.860864545974875</v>
      </c>
      <c r="L104" s="644">
        <f>'6'!L104</f>
        <v>1.2882710572744216</v>
      </c>
      <c r="M104" s="645">
        <f>'6'!M104</f>
        <v>2.7635003631500581</v>
      </c>
      <c r="N104" s="637">
        <f t="shared" si="67"/>
        <v>0.14201114692650171</v>
      </c>
      <c r="O104" s="643">
        <f>'6'!O104</f>
        <v>0.14201114692650171</v>
      </c>
      <c r="P104" s="646">
        <f>'6'!P104</f>
        <v>0</v>
      </c>
      <c r="Q104" s="645">
        <f>'6'!Q104</f>
        <v>5.6212891331288817E-2</v>
      </c>
      <c r="R104" s="116" t="s">
        <v>635</v>
      </c>
    </row>
    <row r="105" spans="1:18" s="116" customFormat="1" ht="25.5">
      <c r="A105" s="543"/>
      <c r="B105" s="423" t="s">
        <v>488</v>
      </c>
      <c r="C105" s="639" t="str">
        <f>'6'!C105</f>
        <v>C.3.2.  Punktui Tiesiogiai paslaugoms priskirto naudojamo turto buhalterinė įsigijimo vertė</v>
      </c>
      <c r="D105" s="640">
        <f t="shared" si="64"/>
        <v>100</v>
      </c>
      <c r="E105" s="641">
        <f t="shared" si="65"/>
        <v>34.982049241283747</v>
      </c>
      <c r="F105" s="642">
        <f>'6'!F105</f>
        <v>1.7231507529806969</v>
      </c>
      <c r="G105" s="643">
        <f>'6'!G105</f>
        <v>6.378873068059054</v>
      </c>
      <c r="H105" s="644">
        <f>'6'!H105</f>
        <v>26.880025420243992</v>
      </c>
      <c r="I105" s="641">
        <f t="shared" si="66"/>
        <v>62.056226357308411</v>
      </c>
      <c r="J105" s="642">
        <f>'6'!J105</f>
        <v>45.907090754059112</v>
      </c>
      <c r="K105" s="643">
        <f>'6'!K105</f>
        <v>14.860864545974875</v>
      </c>
      <c r="L105" s="644">
        <f>'6'!L105</f>
        <v>1.2882710572744216</v>
      </c>
      <c r="M105" s="645">
        <f>'6'!M105</f>
        <v>2.7635003631500581</v>
      </c>
      <c r="N105" s="637">
        <f t="shared" si="67"/>
        <v>0.14201114692650171</v>
      </c>
      <c r="O105" s="643">
        <f>'6'!O105</f>
        <v>0.14201114692650171</v>
      </c>
      <c r="P105" s="646">
        <f>'6'!P105</f>
        <v>0</v>
      </c>
      <c r="Q105" s="645">
        <f>'6'!Q105</f>
        <v>5.6212891331288817E-2</v>
      </c>
      <c r="R105" s="116" t="s">
        <v>636</v>
      </c>
    </row>
    <row r="106" spans="1:18" s="116" customFormat="1" ht="25.5">
      <c r="A106" s="543"/>
      <c r="B106" s="423" t="s">
        <v>637</v>
      </c>
      <c r="C106" s="639" t="str">
        <f>'6'!C106</f>
        <v>C.4.1  Punktui Tiesiogiai paslaugoms priskirto naudojamo turto buhalterinė įsigijimo vertė</v>
      </c>
      <c r="D106" s="640">
        <f t="shared" si="64"/>
        <v>100</v>
      </c>
      <c r="E106" s="641">
        <f t="shared" si="65"/>
        <v>34.982049241283747</v>
      </c>
      <c r="F106" s="642">
        <f>'6'!F106</f>
        <v>1.7231507529806969</v>
      </c>
      <c r="G106" s="643">
        <f>'6'!G106</f>
        <v>6.378873068059054</v>
      </c>
      <c r="H106" s="644">
        <f>'6'!H106</f>
        <v>26.880025420243992</v>
      </c>
      <c r="I106" s="641">
        <f t="shared" si="66"/>
        <v>62.056226357308411</v>
      </c>
      <c r="J106" s="642">
        <f>'6'!J106</f>
        <v>45.907090754059112</v>
      </c>
      <c r="K106" s="643">
        <f>'6'!K106</f>
        <v>14.860864545974875</v>
      </c>
      <c r="L106" s="644">
        <f>'6'!L106</f>
        <v>1.2882710572744216</v>
      </c>
      <c r="M106" s="645">
        <f>'6'!M106</f>
        <v>2.7635003631500581</v>
      </c>
      <c r="N106" s="637">
        <f t="shared" si="67"/>
        <v>0.14201114692650171</v>
      </c>
      <c r="O106" s="643">
        <f>'6'!O106</f>
        <v>0.14201114692650171</v>
      </c>
      <c r="P106" s="646">
        <f>'6'!P106</f>
        <v>0</v>
      </c>
      <c r="Q106" s="645">
        <f>'6'!Q106</f>
        <v>5.6212891331288817E-2</v>
      </c>
      <c r="R106" s="116" t="s">
        <v>638</v>
      </c>
    </row>
    <row r="107" spans="1:18" s="116" customFormat="1" ht="25.5">
      <c r="A107" s="543"/>
      <c r="B107" s="423" t="s">
        <v>639</v>
      </c>
      <c r="C107" s="639" t="str">
        <f>'6'!C107</f>
        <v>C.4.2  Punktui Tiesiogiai paslaugoms priskirto naudojamo turto buhalterinė įsigijimo vertė</v>
      </c>
      <c r="D107" s="640">
        <f t="shared" si="64"/>
        <v>100</v>
      </c>
      <c r="E107" s="641">
        <f t="shared" si="65"/>
        <v>34.982049241283747</v>
      </c>
      <c r="F107" s="642">
        <f>'6'!F107</f>
        <v>1.7231507529806969</v>
      </c>
      <c r="G107" s="643">
        <f>'6'!G107</f>
        <v>6.378873068059054</v>
      </c>
      <c r="H107" s="644">
        <f>'6'!H107</f>
        <v>26.880025420243992</v>
      </c>
      <c r="I107" s="641">
        <f t="shared" si="66"/>
        <v>62.056226357308411</v>
      </c>
      <c r="J107" s="642">
        <f>'6'!J107</f>
        <v>45.907090754059112</v>
      </c>
      <c r="K107" s="643">
        <f>'6'!K107</f>
        <v>14.860864545974875</v>
      </c>
      <c r="L107" s="644">
        <f>'6'!L107</f>
        <v>1.2882710572744216</v>
      </c>
      <c r="M107" s="645">
        <f>'6'!M107</f>
        <v>2.7635003631500581</v>
      </c>
      <c r="N107" s="637">
        <f t="shared" si="67"/>
        <v>0.14201114692650171</v>
      </c>
      <c r="O107" s="643">
        <f>'6'!O107</f>
        <v>0.14201114692650171</v>
      </c>
      <c r="P107" s="646">
        <f>'6'!P107</f>
        <v>0</v>
      </c>
      <c r="Q107" s="645">
        <f>'6'!Q107</f>
        <v>5.6212891331288817E-2</v>
      </c>
      <c r="R107" s="116" t="s">
        <v>640</v>
      </c>
    </row>
    <row r="108" spans="1:18" s="116" customFormat="1" ht="25.5">
      <c r="A108" s="543"/>
      <c r="B108" s="423" t="s">
        <v>641</v>
      </c>
      <c r="C108" s="639" t="str">
        <f>'6'!C108</f>
        <v>C.4.3  Punktui Tiesiogiai paslaugoms priskirto naudojamo turto buhalterinė įsigijimo vertė</v>
      </c>
      <c r="D108" s="640">
        <f t="shared" si="64"/>
        <v>100</v>
      </c>
      <c r="E108" s="641">
        <f t="shared" si="65"/>
        <v>34.982049241283747</v>
      </c>
      <c r="F108" s="642">
        <f>'6'!F108</f>
        <v>1.7231507529806969</v>
      </c>
      <c r="G108" s="643">
        <f>'6'!G108</f>
        <v>6.378873068059054</v>
      </c>
      <c r="H108" s="644">
        <f>'6'!H108</f>
        <v>26.880025420243992</v>
      </c>
      <c r="I108" s="641">
        <f t="shared" si="66"/>
        <v>62.056226357308411</v>
      </c>
      <c r="J108" s="642">
        <f>'6'!J108</f>
        <v>45.907090754059112</v>
      </c>
      <c r="K108" s="643">
        <f>'6'!K108</f>
        <v>14.860864545974875</v>
      </c>
      <c r="L108" s="644">
        <f>'6'!L108</f>
        <v>1.2882710572744216</v>
      </c>
      <c r="M108" s="645">
        <f>'6'!M108</f>
        <v>2.7635003631500581</v>
      </c>
      <c r="N108" s="637">
        <f t="shared" si="67"/>
        <v>0.14201114692650171</v>
      </c>
      <c r="O108" s="643">
        <f>'6'!O108</f>
        <v>0.14201114692650171</v>
      </c>
      <c r="P108" s="646">
        <f>'6'!P108</f>
        <v>0</v>
      </c>
      <c r="Q108" s="645">
        <f>'6'!Q108</f>
        <v>5.6212891331288817E-2</v>
      </c>
      <c r="R108" s="116" t="s">
        <v>642</v>
      </c>
    </row>
    <row r="109" spans="1:18" s="116" customFormat="1" ht="25.5">
      <c r="A109" s="543"/>
      <c r="B109" s="423" t="s">
        <v>643</v>
      </c>
      <c r="C109" s="639" t="str">
        <f>'6'!C109</f>
        <v>C.4.4  Punktui Tiesiogiai paslaugoms priskirto naudojamo turto buhalterinė įsigijimo vertė</v>
      </c>
      <c r="D109" s="640">
        <f t="shared" si="64"/>
        <v>100</v>
      </c>
      <c r="E109" s="641">
        <f t="shared" si="65"/>
        <v>34.982049241283747</v>
      </c>
      <c r="F109" s="642">
        <f>'6'!F109</f>
        <v>1.7231507529806969</v>
      </c>
      <c r="G109" s="643">
        <f>'6'!G109</f>
        <v>6.378873068059054</v>
      </c>
      <c r="H109" s="644">
        <f>'6'!H109</f>
        <v>26.880025420243992</v>
      </c>
      <c r="I109" s="641">
        <f t="shared" si="66"/>
        <v>62.056226357308411</v>
      </c>
      <c r="J109" s="642">
        <f>'6'!J109</f>
        <v>45.907090754059112</v>
      </c>
      <c r="K109" s="643">
        <f>'6'!K109</f>
        <v>14.860864545974875</v>
      </c>
      <c r="L109" s="644">
        <f>'6'!L109</f>
        <v>1.2882710572744216</v>
      </c>
      <c r="M109" s="645">
        <f>'6'!M109</f>
        <v>2.7635003631500581</v>
      </c>
      <c r="N109" s="637">
        <f t="shared" si="67"/>
        <v>0.14201114692650171</v>
      </c>
      <c r="O109" s="643">
        <f>'6'!O109</f>
        <v>0.14201114692650171</v>
      </c>
      <c r="P109" s="646">
        <f>'6'!P109</f>
        <v>0</v>
      </c>
      <c r="Q109" s="645">
        <f>'6'!Q109</f>
        <v>5.6212891331288817E-2</v>
      </c>
      <c r="R109" s="116" t="s">
        <v>644</v>
      </c>
    </row>
    <row r="110" spans="1:18" s="116" customFormat="1" ht="25.5">
      <c r="A110" s="543"/>
      <c r="B110" s="423" t="s">
        <v>645</v>
      </c>
      <c r="C110" s="639" t="str">
        <f>'6'!C110</f>
        <v>C.4.5  Punktui Tiesiogiai paslaugoms priskirto naudojamo turto buhalterinė įsigijimo vertė</v>
      </c>
      <c r="D110" s="640">
        <f t="shared" si="64"/>
        <v>100</v>
      </c>
      <c r="E110" s="641">
        <f t="shared" si="65"/>
        <v>34.982049241283747</v>
      </c>
      <c r="F110" s="642">
        <f>'6'!F110</f>
        <v>1.7231507529806969</v>
      </c>
      <c r="G110" s="643">
        <f>'6'!G110</f>
        <v>6.378873068059054</v>
      </c>
      <c r="H110" s="644">
        <f>'6'!H110</f>
        <v>26.880025420243992</v>
      </c>
      <c r="I110" s="641">
        <f t="shared" si="66"/>
        <v>62.056226357308411</v>
      </c>
      <c r="J110" s="642">
        <f>'6'!J110</f>
        <v>45.907090754059112</v>
      </c>
      <c r="K110" s="643">
        <f>'6'!K110</f>
        <v>14.860864545974875</v>
      </c>
      <c r="L110" s="644">
        <f>'6'!L110</f>
        <v>1.2882710572744216</v>
      </c>
      <c r="M110" s="645">
        <f>'6'!M110</f>
        <v>2.7635003631500581</v>
      </c>
      <c r="N110" s="637">
        <f t="shared" si="67"/>
        <v>0.14201114692650171</v>
      </c>
      <c r="O110" s="643">
        <f>'6'!O110</f>
        <v>0.14201114692650171</v>
      </c>
      <c r="P110" s="646">
        <f>'6'!P110</f>
        <v>0</v>
      </c>
      <c r="Q110" s="645">
        <f>'6'!Q110</f>
        <v>5.6212891331288817E-2</v>
      </c>
      <c r="R110" s="116" t="s">
        <v>646</v>
      </c>
    </row>
    <row r="111" spans="1:18" s="116" customFormat="1" ht="25.5">
      <c r="A111" s="543"/>
      <c r="B111" s="423" t="s">
        <v>647</v>
      </c>
      <c r="C111" s="639" t="str">
        <f>'6'!C111</f>
        <v>C.5.1  Punktui Tiesiogiai paslaugoms priskirto naudojamo turto buhalterinė įsigijimo vertė</v>
      </c>
      <c r="D111" s="640">
        <f t="shared" si="64"/>
        <v>100</v>
      </c>
      <c r="E111" s="641">
        <f t="shared" si="65"/>
        <v>34.982049241283747</v>
      </c>
      <c r="F111" s="642">
        <f>'6'!F111</f>
        <v>1.7231507529806969</v>
      </c>
      <c r="G111" s="643">
        <f>'6'!G111</f>
        <v>6.378873068059054</v>
      </c>
      <c r="H111" s="644">
        <f>'6'!H111</f>
        <v>26.880025420243992</v>
      </c>
      <c r="I111" s="641">
        <f t="shared" si="66"/>
        <v>62.056226357308411</v>
      </c>
      <c r="J111" s="642">
        <f>'6'!J111</f>
        <v>45.907090754059112</v>
      </c>
      <c r="K111" s="643">
        <f>'6'!K111</f>
        <v>14.860864545974875</v>
      </c>
      <c r="L111" s="644">
        <f>'6'!L111</f>
        <v>1.2882710572744216</v>
      </c>
      <c r="M111" s="645">
        <f>'6'!M111</f>
        <v>2.7635003631500581</v>
      </c>
      <c r="N111" s="637">
        <f t="shared" si="67"/>
        <v>0.14201114692650171</v>
      </c>
      <c r="O111" s="643">
        <f>'6'!O111</f>
        <v>0.14201114692650171</v>
      </c>
      <c r="P111" s="646">
        <f>'6'!P111</f>
        <v>0</v>
      </c>
      <c r="Q111" s="645">
        <f>'6'!Q111</f>
        <v>5.6212891331288817E-2</v>
      </c>
      <c r="R111" s="116" t="s">
        <v>648</v>
      </c>
    </row>
    <row r="112" spans="1:18" s="116" customFormat="1" ht="25.5">
      <c r="A112" s="543"/>
      <c r="B112" s="423" t="s">
        <v>649</v>
      </c>
      <c r="C112" s="639" t="str">
        <f>'6'!C112</f>
        <v>C.5.2.  Punktui Tiesiogiai paslaugoms priskirto naudojamo turto buhalterinė įsigijimo vertė</v>
      </c>
      <c r="D112" s="640">
        <f t="shared" si="64"/>
        <v>100</v>
      </c>
      <c r="E112" s="641">
        <f>SUM(F112:H112)</f>
        <v>34.982049241283747</v>
      </c>
      <c r="F112" s="642">
        <f>'6'!F112</f>
        <v>1.7231507529806969</v>
      </c>
      <c r="G112" s="643">
        <f>'6'!G112</f>
        <v>6.378873068059054</v>
      </c>
      <c r="H112" s="644">
        <f>'6'!H112</f>
        <v>26.880025420243992</v>
      </c>
      <c r="I112" s="641">
        <f t="shared" si="66"/>
        <v>62.056226357308411</v>
      </c>
      <c r="J112" s="642">
        <f>'6'!J112</f>
        <v>45.907090754059112</v>
      </c>
      <c r="K112" s="643">
        <f>'6'!K112</f>
        <v>14.860864545974875</v>
      </c>
      <c r="L112" s="644">
        <f>'6'!L112</f>
        <v>1.2882710572744216</v>
      </c>
      <c r="M112" s="645">
        <f>'6'!M112</f>
        <v>2.7635003631500581</v>
      </c>
      <c r="N112" s="637">
        <f t="shared" si="67"/>
        <v>0.14201114692650171</v>
      </c>
      <c r="O112" s="643">
        <f>'6'!O112</f>
        <v>0.14201114692650171</v>
      </c>
      <c r="P112" s="646">
        <f>'6'!P112</f>
        <v>0</v>
      </c>
      <c r="Q112" s="645">
        <f>'6'!Q112</f>
        <v>5.6212891331288817E-2</v>
      </c>
      <c r="R112" s="116" t="s">
        <v>650</v>
      </c>
    </row>
    <row r="113" spans="1:35" s="116" customFormat="1" ht="25.5">
      <c r="A113" s="543"/>
      <c r="B113" s="419" t="s">
        <v>651</v>
      </c>
      <c r="C113" s="639" t="str">
        <f>'6'!C113</f>
        <v>C.6.1.  Punktui Tiesiogiai paslaugoms priskirto naudojamo turto buhalterinė įsigijimo vertė</v>
      </c>
      <c r="D113" s="640">
        <f t="shared" si="64"/>
        <v>100</v>
      </c>
      <c r="E113" s="641">
        <f>SUM(F113:H113)</f>
        <v>34.982049241283747</v>
      </c>
      <c r="F113" s="642">
        <f>'6'!F113</f>
        <v>1.7231507529806969</v>
      </c>
      <c r="G113" s="643">
        <f>'6'!G113</f>
        <v>6.378873068059054</v>
      </c>
      <c r="H113" s="644">
        <f>'6'!H113</f>
        <v>26.880025420243992</v>
      </c>
      <c r="I113" s="641">
        <f t="shared" si="66"/>
        <v>62.056226357308411</v>
      </c>
      <c r="J113" s="642">
        <f>'6'!J113</f>
        <v>45.907090754059112</v>
      </c>
      <c r="K113" s="643">
        <f>'6'!K113</f>
        <v>14.860864545974875</v>
      </c>
      <c r="L113" s="644">
        <f>'6'!L113</f>
        <v>1.2882710572744216</v>
      </c>
      <c r="M113" s="645">
        <f>'6'!M113</f>
        <v>2.7635003631500581</v>
      </c>
      <c r="N113" s="637">
        <f t="shared" si="67"/>
        <v>0.14201114692650171</v>
      </c>
      <c r="O113" s="643">
        <f>'6'!O113</f>
        <v>0.14201114692650171</v>
      </c>
      <c r="P113" s="646">
        <f>'6'!P113</f>
        <v>0</v>
      </c>
      <c r="Q113" s="645">
        <f>'6'!Q113</f>
        <v>5.6212891331288817E-2</v>
      </c>
      <c r="R113" s="116" t="s">
        <v>652</v>
      </c>
    </row>
    <row r="114" spans="1:35" s="116" customFormat="1" ht="25.5">
      <c r="A114" s="543"/>
      <c r="B114" s="423" t="s">
        <v>653</v>
      </c>
      <c r="C114" s="647" t="str">
        <f>'6'!C114</f>
        <v>C.6.2.  Punktui Tiesiogiai paslaugoms priskirto naudojamo turto buhalterinė įsigijimo vertė</v>
      </c>
      <c r="D114" s="648">
        <f t="shared" si="64"/>
        <v>100</v>
      </c>
      <c r="E114" s="649">
        <f>SUM(F114:H114)</f>
        <v>34.982049241283747</v>
      </c>
      <c r="F114" s="650">
        <f>'6'!F114</f>
        <v>1.7231507529806969</v>
      </c>
      <c r="G114" s="651">
        <f>'6'!G114</f>
        <v>6.378873068059054</v>
      </c>
      <c r="H114" s="652">
        <f>'6'!H114</f>
        <v>26.880025420243992</v>
      </c>
      <c r="I114" s="649">
        <f t="shared" si="66"/>
        <v>62.056226357308411</v>
      </c>
      <c r="J114" s="650">
        <f>'6'!J114</f>
        <v>45.907090754059112</v>
      </c>
      <c r="K114" s="651">
        <f>'6'!K114</f>
        <v>14.860864545974875</v>
      </c>
      <c r="L114" s="652">
        <f>'6'!L114</f>
        <v>1.2882710572744216</v>
      </c>
      <c r="M114" s="653">
        <f>'6'!M114</f>
        <v>2.7635003631500581</v>
      </c>
      <c r="N114" s="637">
        <f t="shared" si="67"/>
        <v>0.14201114692650171</v>
      </c>
      <c r="O114" s="651">
        <f>'6'!O114</f>
        <v>0.14201114692650171</v>
      </c>
      <c r="P114" s="654">
        <f>'6'!P114</f>
        <v>0</v>
      </c>
      <c r="Q114" s="653">
        <f>'6'!Q114</f>
        <v>5.6212891331288817E-2</v>
      </c>
      <c r="R114" s="116" t="s">
        <v>654</v>
      </c>
    </row>
    <row r="115" spans="1:35" s="116" customFormat="1" ht="26.25" thickBot="1">
      <c r="A115" s="543"/>
      <c r="B115" s="655" t="s">
        <v>655</v>
      </c>
      <c r="C115" s="656" t="str">
        <f>'6'!C115</f>
        <v>C.6.3.  Punktui Tiesiogiai paslaugoms priskirto naudojamo turto buhalterinė įsigijimo vertė</v>
      </c>
      <c r="D115" s="657">
        <f t="shared" si="64"/>
        <v>100</v>
      </c>
      <c r="E115" s="658">
        <f>SUM(F115:H115)</f>
        <v>34.982049241283747</v>
      </c>
      <c r="F115" s="659">
        <f>'6'!F115</f>
        <v>1.7231507529806969</v>
      </c>
      <c r="G115" s="660">
        <f>'6'!G115</f>
        <v>6.378873068059054</v>
      </c>
      <c r="H115" s="661">
        <f>'6'!H115</f>
        <v>26.880025420243992</v>
      </c>
      <c r="I115" s="658">
        <f t="shared" si="66"/>
        <v>62.056226357308411</v>
      </c>
      <c r="J115" s="659">
        <f>'6'!J115</f>
        <v>45.907090754059112</v>
      </c>
      <c r="K115" s="660">
        <f>'6'!K115</f>
        <v>14.860864545974875</v>
      </c>
      <c r="L115" s="661">
        <f>'6'!L115</f>
        <v>1.2882710572744216</v>
      </c>
      <c r="M115" s="662">
        <f>'6'!M115</f>
        <v>2.7635003631500581</v>
      </c>
      <c r="N115" s="637">
        <f t="shared" si="67"/>
        <v>0.14201114692650171</v>
      </c>
      <c r="O115" s="660">
        <f>'6'!O115</f>
        <v>0.14201114692650171</v>
      </c>
      <c r="P115" s="663">
        <f>'6'!P115</f>
        <v>0</v>
      </c>
      <c r="Q115" s="662">
        <f>'6'!Q115</f>
        <v>5.6212891331288817E-2</v>
      </c>
      <c r="R115" s="116" t="s">
        <v>656</v>
      </c>
    </row>
    <row r="116" spans="1:35" ht="16.5" thickTop="1" thickBot="1">
      <c r="A116" s="543" t="s">
        <v>657</v>
      </c>
      <c r="B116" s="549" t="s">
        <v>490</v>
      </c>
      <c r="C116" s="549" t="s">
        <v>658</v>
      </c>
      <c r="D116" s="664">
        <f t="shared" ref="D116:Q116" si="68">D117+D121+D128+D130+D136+D139</f>
        <v>48.410350628227917</v>
      </c>
      <c r="E116" s="665">
        <f t="shared" si="68"/>
        <v>15.969511385507101</v>
      </c>
      <c r="F116" s="666">
        <f t="shared" si="68"/>
        <v>2.084542194036302</v>
      </c>
      <c r="G116" s="667">
        <f t="shared" si="68"/>
        <v>3.045500429756677</v>
      </c>
      <c r="H116" s="668">
        <f t="shared" si="68"/>
        <v>10.839468761714119</v>
      </c>
      <c r="I116" s="665">
        <f t="shared" si="68"/>
        <v>24.992736370042721</v>
      </c>
      <c r="J116" s="666">
        <f t="shared" si="68"/>
        <v>12.385355346157976</v>
      </c>
      <c r="K116" s="667">
        <f t="shared" si="68"/>
        <v>10.578253699204097</v>
      </c>
      <c r="L116" s="668">
        <f t="shared" si="68"/>
        <v>2.0291273246806467</v>
      </c>
      <c r="M116" s="665">
        <f t="shared" si="68"/>
        <v>2.3635916990360992</v>
      </c>
      <c r="N116" s="669">
        <f t="shared" si="67"/>
        <v>3.9917364280465533</v>
      </c>
      <c r="O116" s="667">
        <f>O117+O121+O128+O130+O136+O139</f>
        <v>3.9917364280465533</v>
      </c>
      <c r="P116" s="670">
        <f t="shared" si="68"/>
        <v>0</v>
      </c>
      <c r="Q116" s="665">
        <f t="shared" si="68"/>
        <v>1.0927747455954384</v>
      </c>
      <c r="R116" s="116"/>
      <c r="S116" s="116"/>
      <c r="T116" s="116"/>
      <c r="U116" s="116"/>
      <c r="AC116" s="116"/>
      <c r="AD116" s="116"/>
      <c r="AE116" s="116"/>
      <c r="AF116" s="116"/>
      <c r="AG116" s="116"/>
      <c r="AH116" s="116"/>
      <c r="AI116" s="116"/>
    </row>
    <row r="117" spans="1:35" ht="15.75" thickTop="1">
      <c r="A117" s="543"/>
      <c r="B117" s="556" t="s">
        <v>492</v>
      </c>
      <c r="C117" s="557" t="s">
        <v>6</v>
      </c>
      <c r="D117" s="631">
        <f>SUM(D118:D120)</f>
        <v>0</v>
      </c>
      <c r="E117" s="671">
        <f>SUM(F117:H117)</f>
        <v>0</v>
      </c>
      <c r="F117" s="672">
        <f>SUM(F118:F120)</f>
        <v>0</v>
      </c>
      <c r="G117" s="673">
        <f>SUM(G118:G120)</f>
        <v>0</v>
      </c>
      <c r="H117" s="674">
        <f>SUM(H118:H120)</f>
        <v>0</v>
      </c>
      <c r="I117" s="671">
        <f t="shared" ref="I117:I142" si="69">SUM(J117:L117)</f>
        <v>0</v>
      </c>
      <c r="J117" s="672">
        <f t="shared" ref="J117:Q117" si="70">SUM(J118:J120)</f>
        <v>0</v>
      </c>
      <c r="K117" s="673">
        <f t="shared" si="70"/>
        <v>0</v>
      </c>
      <c r="L117" s="674">
        <f t="shared" si="70"/>
        <v>0</v>
      </c>
      <c r="M117" s="671">
        <f t="shared" si="70"/>
        <v>0</v>
      </c>
      <c r="N117" s="675">
        <f t="shared" si="67"/>
        <v>0</v>
      </c>
      <c r="O117" s="673">
        <f>SUM(O118:O120)</f>
        <v>0</v>
      </c>
      <c r="P117" s="676">
        <f t="shared" si="70"/>
        <v>0</v>
      </c>
      <c r="Q117" s="671">
        <f t="shared" si="70"/>
        <v>0</v>
      </c>
      <c r="R117" s="116"/>
      <c r="S117" s="116"/>
      <c r="T117" s="116"/>
      <c r="U117" s="116"/>
      <c r="AC117" s="116"/>
      <c r="AD117" s="116"/>
      <c r="AE117" s="116"/>
      <c r="AF117" s="116"/>
      <c r="AG117" s="116"/>
      <c r="AH117" s="116"/>
      <c r="AI117" s="116"/>
    </row>
    <row r="118" spans="1:35">
      <c r="A118" s="543"/>
      <c r="B118" s="558" t="s">
        <v>493</v>
      </c>
      <c r="C118" s="559" t="s">
        <v>8</v>
      </c>
      <c r="D118" s="677">
        <v>0</v>
      </c>
      <c r="E118" s="678">
        <f>SUM(F118:H118)</f>
        <v>0</v>
      </c>
      <c r="F118" s="679">
        <f t="shared" ref="F118:H120" si="71">IFERROR($D118*F144/100, 0)</f>
        <v>0</v>
      </c>
      <c r="G118" s="680">
        <f t="shared" si="71"/>
        <v>0</v>
      </c>
      <c r="H118" s="681">
        <f t="shared" si="71"/>
        <v>0</v>
      </c>
      <c r="I118" s="678">
        <f t="shared" si="69"/>
        <v>0</v>
      </c>
      <c r="J118" s="679">
        <f t="shared" ref="J118:M120" si="72">IFERROR($D118*J144/100, 0)</f>
        <v>0</v>
      </c>
      <c r="K118" s="680">
        <f t="shared" si="72"/>
        <v>0</v>
      </c>
      <c r="L118" s="681">
        <f t="shared" si="72"/>
        <v>0</v>
      </c>
      <c r="M118" s="678">
        <f t="shared" si="72"/>
        <v>0</v>
      </c>
      <c r="N118" s="682">
        <f t="shared" si="67"/>
        <v>0</v>
      </c>
      <c r="O118" s="680">
        <f t="shared" ref="O118:Q120" si="73">IFERROR($D118*O144/100, 0)</f>
        <v>0</v>
      </c>
      <c r="P118" s="683">
        <f t="shared" si="73"/>
        <v>0</v>
      </c>
      <c r="Q118" s="678">
        <f t="shared" si="73"/>
        <v>0</v>
      </c>
      <c r="R118" s="116" t="s">
        <v>1382</v>
      </c>
      <c r="S118" s="116"/>
      <c r="T118" s="116"/>
      <c r="U118" s="116"/>
      <c r="AC118" s="116"/>
      <c r="AD118" s="116"/>
      <c r="AE118" s="116"/>
      <c r="AF118" s="116"/>
      <c r="AG118" s="116"/>
      <c r="AH118" s="116"/>
      <c r="AI118" s="116"/>
    </row>
    <row r="119" spans="1:35">
      <c r="A119" s="543"/>
      <c r="B119" s="558" t="s">
        <v>659</v>
      </c>
      <c r="C119" s="559" t="s">
        <v>9</v>
      </c>
      <c r="D119" s="677">
        <v>0</v>
      </c>
      <c r="E119" s="678">
        <f t="shared" ref="E119:E138" si="74">SUM(F119:H119)</f>
        <v>0</v>
      </c>
      <c r="F119" s="679">
        <f t="shared" si="71"/>
        <v>0</v>
      </c>
      <c r="G119" s="680">
        <f t="shared" si="71"/>
        <v>0</v>
      </c>
      <c r="H119" s="681">
        <f t="shared" si="71"/>
        <v>0</v>
      </c>
      <c r="I119" s="678">
        <f t="shared" si="69"/>
        <v>0</v>
      </c>
      <c r="J119" s="679">
        <f t="shared" si="72"/>
        <v>0</v>
      </c>
      <c r="K119" s="680">
        <f t="shared" si="72"/>
        <v>0</v>
      </c>
      <c r="L119" s="681">
        <f t="shared" si="72"/>
        <v>0</v>
      </c>
      <c r="M119" s="678">
        <f t="shared" si="72"/>
        <v>0</v>
      </c>
      <c r="N119" s="682">
        <f t="shared" si="67"/>
        <v>0</v>
      </c>
      <c r="O119" s="680">
        <f t="shared" si="73"/>
        <v>0</v>
      </c>
      <c r="P119" s="683">
        <f t="shared" si="73"/>
        <v>0</v>
      </c>
      <c r="Q119" s="678">
        <f t="shared" si="73"/>
        <v>0</v>
      </c>
      <c r="R119" s="116" t="s">
        <v>1384</v>
      </c>
      <c r="S119" s="116"/>
      <c r="T119" s="116"/>
      <c r="U119" s="116"/>
      <c r="AC119" s="116"/>
      <c r="AD119" s="116"/>
      <c r="AE119" s="116"/>
      <c r="AF119" s="116"/>
      <c r="AG119" s="116"/>
      <c r="AH119" s="116"/>
      <c r="AI119" s="116"/>
    </row>
    <row r="120" spans="1:35">
      <c r="A120" s="543"/>
      <c r="B120" s="558" t="s">
        <v>660</v>
      </c>
      <c r="C120" s="559" t="s">
        <v>11</v>
      </c>
      <c r="D120" s="677">
        <v>0</v>
      </c>
      <c r="E120" s="678">
        <f t="shared" si="74"/>
        <v>0</v>
      </c>
      <c r="F120" s="679">
        <f t="shared" si="71"/>
        <v>0</v>
      </c>
      <c r="G120" s="680">
        <f t="shared" si="71"/>
        <v>0</v>
      </c>
      <c r="H120" s="681">
        <f t="shared" si="71"/>
        <v>0</v>
      </c>
      <c r="I120" s="678">
        <f t="shared" si="69"/>
        <v>0</v>
      </c>
      <c r="J120" s="679">
        <f t="shared" si="72"/>
        <v>0</v>
      </c>
      <c r="K120" s="680">
        <f t="shared" si="72"/>
        <v>0</v>
      </c>
      <c r="L120" s="681">
        <f t="shared" si="72"/>
        <v>0</v>
      </c>
      <c r="M120" s="678">
        <f t="shared" si="72"/>
        <v>0</v>
      </c>
      <c r="N120" s="682">
        <f t="shared" si="67"/>
        <v>0</v>
      </c>
      <c r="O120" s="680">
        <f t="shared" si="73"/>
        <v>0</v>
      </c>
      <c r="P120" s="683">
        <f t="shared" si="73"/>
        <v>0</v>
      </c>
      <c r="Q120" s="678">
        <f t="shared" si="73"/>
        <v>0</v>
      </c>
      <c r="R120" s="116" t="s">
        <v>1386</v>
      </c>
      <c r="S120" s="116"/>
      <c r="T120" s="116"/>
      <c r="U120" s="116"/>
      <c r="AC120" s="116"/>
      <c r="AD120" s="116"/>
      <c r="AE120" s="116"/>
      <c r="AF120" s="116"/>
      <c r="AG120" s="116"/>
      <c r="AH120" s="116"/>
      <c r="AI120" s="116"/>
    </row>
    <row r="121" spans="1:35">
      <c r="A121" s="543"/>
      <c r="B121" s="556" t="s">
        <v>149</v>
      </c>
      <c r="C121" s="560" t="s">
        <v>13</v>
      </c>
      <c r="D121" s="631">
        <f>SUM(D122:D127)</f>
        <v>27.425303375927083</v>
      </c>
      <c r="E121" s="671">
        <f t="shared" si="74"/>
        <v>9.0470052133329464</v>
      </c>
      <c r="F121" s="672">
        <f>SUM(F122:F127)</f>
        <v>1.1809293122126463</v>
      </c>
      <c r="G121" s="673">
        <f>SUM(G122:G127)</f>
        <v>1.7253288219088159</v>
      </c>
      <c r="H121" s="674">
        <f>SUM(H122:H127)</f>
        <v>6.1407470792114838</v>
      </c>
      <c r="I121" s="671">
        <f t="shared" si="69"/>
        <v>14.158818687491891</v>
      </c>
      <c r="J121" s="672">
        <f t="shared" ref="J121:Q121" si="75">SUM(J122:J127)</f>
        <v>7.0165186448573493</v>
      </c>
      <c r="K121" s="673">
        <f t="shared" si="75"/>
        <v>5.9927642151600535</v>
      </c>
      <c r="L121" s="674">
        <f t="shared" si="75"/>
        <v>1.1495358274744871</v>
      </c>
      <c r="M121" s="671">
        <f t="shared" si="75"/>
        <v>1.3390156972978076</v>
      </c>
      <c r="N121" s="675">
        <f t="shared" si="67"/>
        <v>2.2613879287228711</v>
      </c>
      <c r="O121" s="673">
        <f>SUM(O122:O127)</f>
        <v>2.2613879287228711</v>
      </c>
      <c r="P121" s="676">
        <f t="shared" si="75"/>
        <v>0</v>
      </c>
      <c r="Q121" s="671">
        <f t="shared" si="75"/>
        <v>0.61907584908156432</v>
      </c>
      <c r="R121" s="116"/>
      <c r="S121" s="116"/>
      <c r="T121" s="116"/>
      <c r="U121" s="116"/>
      <c r="AC121" s="116"/>
      <c r="AD121" s="116"/>
      <c r="AE121" s="116"/>
      <c r="AF121" s="116"/>
      <c r="AG121" s="116"/>
      <c r="AH121" s="116"/>
      <c r="AI121" s="116"/>
    </row>
    <row r="122" spans="1:35">
      <c r="A122" s="543"/>
      <c r="B122" s="558" t="s">
        <v>494</v>
      </c>
      <c r="C122" s="559" t="s">
        <v>15</v>
      </c>
      <c r="D122" s="677">
        <v>27.425303375927083</v>
      </c>
      <c r="E122" s="678">
        <f t="shared" si="74"/>
        <v>9.0470052133329464</v>
      </c>
      <c r="F122" s="679">
        <f t="shared" ref="F122:H127" si="76">IFERROR($D122*F147/100, 0)</f>
        <v>1.1809293122126463</v>
      </c>
      <c r="G122" s="680">
        <f t="shared" si="76"/>
        <v>1.7253288219088159</v>
      </c>
      <c r="H122" s="681">
        <f t="shared" si="76"/>
        <v>6.1407470792114838</v>
      </c>
      <c r="I122" s="678">
        <f t="shared" si="69"/>
        <v>14.158818687491891</v>
      </c>
      <c r="J122" s="679">
        <f t="shared" ref="J122:Q127" si="77">IFERROR($D122*J147/100, 0)</f>
        <v>7.0165186448573493</v>
      </c>
      <c r="K122" s="680">
        <f t="shared" si="77"/>
        <v>5.9927642151600535</v>
      </c>
      <c r="L122" s="681">
        <f t="shared" si="77"/>
        <v>1.1495358274744871</v>
      </c>
      <c r="M122" s="678">
        <f t="shared" si="77"/>
        <v>1.3390156972978076</v>
      </c>
      <c r="N122" s="682">
        <f t="shared" si="67"/>
        <v>2.2613879287228711</v>
      </c>
      <c r="O122" s="680">
        <f t="shared" ref="O122:Q126" si="78">IFERROR($D122*O147/100, 0)</f>
        <v>2.2613879287228711</v>
      </c>
      <c r="P122" s="683">
        <f t="shared" si="78"/>
        <v>0</v>
      </c>
      <c r="Q122" s="678">
        <f t="shared" si="78"/>
        <v>0.61907584908156432</v>
      </c>
      <c r="R122" s="116" t="s">
        <v>1388</v>
      </c>
      <c r="S122" s="116"/>
      <c r="T122" s="116"/>
      <c r="U122" s="116"/>
      <c r="AC122" s="116"/>
      <c r="AD122" s="116"/>
      <c r="AE122" s="116"/>
      <c r="AF122" s="116"/>
      <c r="AG122" s="116"/>
      <c r="AH122" s="116"/>
      <c r="AI122" s="116"/>
    </row>
    <row r="123" spans="1:35">
      <c r="A123" s="543"/>
      <c r="B123" s="558" t="s">
        <v>496</v>
      </c>
      <c r="C123" s="559" t="s">
        <v>593</v>
      </c>
      <c r="D123" s="677">
        <v>0</v>
      </c>
      <c r="E123" s="678">
        <f t="shared" si="74"/>
        <v>0</v>
      </c>
      <c r="F123" s="679">
        <f t="shared" si="76"/>
        <v>0</v>
      </c>
      <c r="G123" s="680">
        <f t="shared" si="76"/>
        <v>0</v>
      </c>
      <c r="H123" s="681">
        <f t="shared" si="76"/>
        <v>0</v>
      </c>
      <c r="I123" s="678">
        <f t="shared" si="69"/>
        <v>0</v>
      </c>
      <c r="J123" s="679">
        <f t="shared" si="77"/>
        <v>0</v>
      </c>
      <c r="K123" s="680">
        <f t="shared" si="77"/>
        <v>0</v>
      </c>
      <c r="L123" s="681">
        <f t="shared" si="77"/>
        <v>0</v>
      </c>
      <c r="M123" s="678">
        <f t="shared" si="77"/>
        <v>0</v>
      </c>
      <c r="N123" s="682">
        <f t="shared" si="67"/>
        <v>0</v>
      </c>
      <c r="O123" s="680">
        <f t="shared" si="78"/>
        <v>0</v>
      </c>
      <c r="P123" s="683">
        <f t="shared" si="78"/>
        <v>0</v>
      </c>
      <c r="Q123" s="678">
        <f t="shared" si="78"/>
        <v>0</v>
      </c>
      <c r="R123" s="595" t="s">
        <v>1390</v>
      </c>
      <c r="S123" s="595" t="s">
        <v>1436</v>
      </c>
      <c r="T123" s="595" t="s">
        <v>1437</v>
      </c>
      <c r="U123" s="595" t="s">
        <v>1438</v>
      </c>
      <c r="AC123" s="116"/>
      <c r="AD123" s="116"/>
      <c r="AE123" s="116"/>
      <c r="AF123" s="116"/>
      <c r="AG123" s="116"/>
      <c r="AH123" s="116"/>
      <c r="AI123" s="116"/>
    </row>
    <row r="124" spans="1:35">
      <c r="A124" s="543"/>
      <c r="B124" s="558" t="s">
        <v>661</v>
      </c>
      <c r="C124" s="559" t="s">
        <v>21</v>
      </c>
      <c r="D124" s="677">
        <v>0</v>
      </c>
      <c r="E124" s="678">
        <f t="shared" si="74"/>
        <v>0</v>
      </c>
      <c r="F124" s="679">
        <f t="shared" si="76"/>
        <v>0</v>
      </c>
      <c r="G124" s="680">
        <f t="shared" si="76"/>
        <v>0</v>
      </c>
      <c r="H124" s="681">
        <f t="shared" si="76"/>
        <v>0</v>
      </c>
      <c r="I124" s="678">
        <f t="shared" si="69"/>
        <v>0</v>
      </c>
      <c r="J124" s="679">
        <f t="shared" si="77"/>
        <v>0</v>
      </c>
      <c r="K124" s="680">
        <f t="shared" si="77"/>
        <v>0</v>
      </c>
      <c r="L124" s="681">
        <f t="shared" si="77"/>
        <v>0</v>
      </c>
      <c r="M124" s="678">
        <f t="shared" si="77"/>
        <v>0</v>
      </c>
      <c r="N124" s="682">
        <f t="shared" si="67"/>
        <v>0</v>
      </c>
      <c r="O124" s="680">
        <f t="shared" si="78"/>
        <v>0</v>
      </c>
      <c r="P124" s="683">
        <f t="shared" si="78"/>
        <v>0</v>
      </c>
      <c r="Q124" s="678">
        <f t="shared" si="78"/>
        <v>0</v>
      </c>
      <c r="R124" s="595" t="s">
        <v>1392</v>
      </c>
      <c r="S124" s="116"/>
      <c r="T124" s="116"/>
      <c r="U124" s="116"/>
      <c r="AC124" s="116"/>
      <c r="AD124" s="116"/>
      <c r="AE124" s="116"/>
      <c r="AF124" s="116"/>
      <c r="AG124" s="116"/>
      <c r="AH124" s="116"/>
      <c r="AI124" s="116"/>
    </row>
    <row r="125" spans="1:35">
      <c r="A125" s="543"/>
      <c r="B125" s="558" t="s">
        <v>662</v>
      </c>
      <c r="C125" s="559" t="s">
        <v>23</v>
      </c>
      <c r="D125" s="677">
        <v>0</v>
      </c>
      <c r="E125" s="678">
        <f>SUM(F125:H125)</f>
        <v>0</v>
      </c>
      <c r="F125" s="679">
        <f t="shared" si="76"/>
        <v>0</v>
      </c>
      <c r="G125" s="680">
        <f t="shared" si="76"/>
        <v>0</v>
      </c>
      <c r="H125" s="681">
        <f t="shared" si="76"/>
        <v>0</v>
      </c>
      <c r="I125" s="678">
        <f>SUM(J125:L125)</f>
        <v>0</v>
      </c>
      <c r="J125" s="679">
        <f t="shared" si="77"/>
        <v>0</v>
      </c>
      <c r="K125" s="680">
        <f t="shared" si="77"/>
        <v>0</v>
      </c>
      <c r="L125" s="681">
        <f t="shared" si="77"/>
        <v>0</v>
      </c>
      <c r="M125" s="678">
        <f t="shared" si="77"/>
        <v>0</v>
      </c>
      <c r="N125" s="682">
        <f>+O125+P125</f>
        <v>0</v>
      </c>
      <c r="O125" s="680">
        <f t="shared" si="78"/>
        <v>0</v>
      </c>
      <c r="P125" s="683">
        <f t="shared" si="78"/>
        <v>0</v>
      </c>
      <c r="Q125" s="678">
        <f t="shared" si="78"/>
        <v>0</v>
      </c>
      <c r="R125" s="595" t="s">
        <v>1394</v>
      </c>
      <c r="S125" s="116"/>
      <c r="T125" s="116"/>
      <c r="U125" s="116"/>
      <c r="AC125" s="116"/>
      <c r="AD125" s="116"/>
      <c r="AE125" s="116"/>
      <c r="AF125" s="116"/>
      <c r="AG125" s="116"/>
      <c r="AH125" s="116"/>
      <c r="AI125" s="116"/>
    </row>
    <row r="126" spans="1:35">
      <c r="A126" s="543"/>
      <c r="B126" s="558" t="s">
        <v>663</v>
      </c>
      <c r="C126" s="559" t="s">
        <v>25</v>
      </c>
      <c r="D126" s="677">
        <v>0</v>
      </c>
      <c r="E126" s="678">
        <f>SUM(F126:H126)</f>
        <v>0</v>
      </c>
      <c r="F126" s="679">
        <f t="shared" si="76"/>
        <v>0</v>
      </c>
      <c r="G126" s="680">
        <f t="shared" si="76"/>
        <v>0</v>
      </c>
      <c r="H126" s="681">
        <f t="shared" si="76"/>
        <v>0</v>
      </c>
      <c r="I126" s="678">
        <f>SUM(J126:L126)</f>
        <v>0</v>
      </c>
      <c r="J126" s="679">
        <f t="shared" si="77"/>
        <v>0</v>
      </c>
      <c r="K126" s="680">
        <f t="shared" si="77"/>
        <v>0</v>
      </c>
      <c r="L126" s="681">
        <f t="shared" si="77"/>
        <v>0</v>
      </c>
      <c r="M126" s="678">
        <f t="shared" si="77"/>
        <v>0</v>
      </c>
      <c r="N126" s="682">
        <f>+O126+P126</f>
        <v>0</v>
      </c>
      <c r="O126" s="680">
        <f t="shared" si="78"/>
        <v>0</v>
      </c>
      <c r="P126" s="683">
        <f t="shared" si="78"/>
        <v>0</v>
      </c>
      <c r="Q126" s="678">
        <f t="shared" si="78"/>
        <v>0</v>
      </c>
      <c r="R126" s="595" t="s">
        <v>1396</v>
      </c>
      <c r="S126" s="116"/>
      <c r="T126" s="116"/>
      <c r="U126" s="116"/>
      <c r="AC126" s="116"/>
      <c r="AD126" s="116"/>
      <c r="AE126" s="116"/>
      <c r="AF126" s="116"/>
      <c r="AG126" s="116"/>
      <c r="AH126" s="116"/>
      <c r="AI126" s="116"/>
    </row>
    <row r="127" spans="1:35">
      <c r="A127" s="543"/>
      <c r="B127" s="558" t="s">
        <v>664</v>
      </c>
      <c r="C127" s="559" t="s">
        <v>665</v>
      </c>
      <c r="D127" s="677">
        <v>0</v>
      </c>
      <c r="E127" s="678">
        <f t="shared" si="74"/>
        <v>0</v>
      </c>
      <c r="F127" s="679">
        <f t="shared" si="76"/>
        <v>0</v>
      </c>
      <c r="G127" s="680">
        <f t="shared" si="76"/>
        <v>0</v>
      </c>
      <c r="H127" s="681">
        <f t="shared" si="76"/>
        <v>0</v>
      </c>
      <c r="I127" s="678">
        <f t="shared" si="69"/>
        <v>0</v>
      </c>
      <c r="J127" s="679">
        <f t="shared" si="77"/>
        <v>0</v>
      </c>
      <c r="K127" s="680">
        <f t="shared" si="77"/>
        <v>0</v>
      </c>
      <c r="L127" s="681">
        <f t="shared" si="77"/>
        <v>0</v>
      </c>
      <c r="M127" s="678">
        <f t="shared" si="77"/>
        <v>0</v>
      </c>
      <c r="N127" s="682">
        <f t="shared" si="67"/>
        <v>0</v>
      </c>
      <c r="O127" s="680">
        <f>IFERROR($D127*O152/100, 0)</f>
        <v>0</v>
      </c>
      <c r="P127" s="683">
        <f t="shared" si="77"/>
        <v>0</v>
      </c>
      <c r="Q127" s="678">
        <f t="shared" si="77"/>
        <v>0</v>
      </c>
      <c r="R127" s="595" t="s">
        <v>1398</v>
      </c>
      <c r="S127" s="116"/>
      <c r="T127" s="116"/>
      <c r="U127" s="116"/>
      <c r="AC127" s="116"/>
      <c r="AD127" s="116"/>
      <c r="AE127" s="116"/>
      <c r="AF127" s="116"/>
      <c r="AG127" s="116"/>
      <c r="AH127" s="116"/>
      <c r="AI127" s="116"/>
    </row>
    <row r="128" spans="1:35">
      <c r="A128" s="543"/>
      <c r="B128" s="556" t="s">
        <v>151</v>
      </c>
      <c r="C128" s="562" t="s">
        <v>29</v>
      </c>
      <c r="D128" s="631">
        <f>D129</f>
        <v>2.6262561184210522</v>
      </c>
      <c r="E128" s="671">
        <f t="shared" si="74"/>
        <v>0.86634421027984831</v>
      </c>
      <c r="F128" s="672">
        <f>F129</f>
        <v>0.11308618136722387</v>
      </c>
      <c r="G128" s="673">
        <f>G129</f>
        <v>0.16521805840089612</v>
      </c>
      <c r="H128" s="674">
        <f>H129</f>
        <v>0.58803997051172829</v>
      </c>
      <c r="I128" s="671">
        <f t="shared" si="69"/>
        <v>1.3558531585936529</v>
      </c>
      <c r="J128" s="672">
        <f t="shared" ref="J128:Q128" si="79">J129</f>
        <v>0.67190414517881658</v>
      </c>
      <c r="K128" s="673">
        <f t="shared" si="79"/>
        <v>0.57386908252521029</v>
      </c>
      <c r="L128" s="674">
        <f t="shared" si="79"/>
        <v>0.11007993088962595</v>
      </c>
      <c r="M128" s="671">
        <f t="shared" si="79"/>
        <v>0.12822458586828028</v>
      </c>
      <c r="N128" s="675">
        <f t="shared" si="67"/>
        <v>0.21655125569713735</v>
      </c>
      <c r="O128" s="673">
        <f>O129</f>
        <v>0.21655125569713735</v>
      </c>
      <c r="P128" s="676">
        <f t="shared" si="79"/>
        <v>0</v>
      </c>
      <c r="Q128" s="671">
        <f t="shared" si="79"/>
        <v>5.9282907982132975E-2</v>
      </c>
      <c r="R128" s="116"/>
      <c r="S128" s="116"/>
      <c r="T128" s="116"/>
      <c r="U128" s="116"/>
      <c r="AC128" s="116"/>
      <c r="AD128" s="116"/>
      <c r="AE128" s="116"/>
      <c r="AF128" s="116"/>
      <c r="AG128" s="116"/>
      <c r="AH128" s="116"/>
      <c r="AI128" s="116"/>
    </row>
    <row r="129" spans="1:35">
      <c r="A129" s="543"/>
      <c r="B129" s="558" t="s">
        <v>497</v>
      </c>
      <c r="C129" s="563" t="s">
        <v>666</v>
      </c>
      <c r="D129" s="677">
        <v>2.6262561184210522</v>
      </c>
      <c r="E129" s="678">
        <f t="shared" si="74"/>
        <v>0.86634421027984831</v>
      </c>
      <c r="F129" s="679">
        <f>IFERROR($D129*F153/100, 0)</f>
        <v>0.11308618136722387</v>
      </c>
      <c r="G129" s="680">
        <f>IFERROR($D129*G153/100, 0)</f>
        <v>0.16521805840089612</v>
      </c>
      <c r="H129" s="681">
        <f>IFERROR($D129*H153/100, 0)</f>
        <v>0.58803997051172829</v>
      </c>
      <c r="I129" s="678">
        <f t="shared" si="69"/>
        <v>1.3558531585936529</v>
      </c>
      <c r="J129" s="679">
        <f t="shared" ref="J129:Q129" si="80">IFERROR($D129*J153/100, 0)</f>
        <v>0.67190414517881658</v>
      </c>
      <c r="K129" s="680">
        <f t="shared" si="80"/>
        <v>0.57386908252521029</v>
      </c>
      <c r="L129" s="681">
        <f t="shared" si="80"/>
        <v>0.11007993088962595</v>
      </c>
      <c r="M129" s="678">
        <f t="shared" si="80"/>
        <v>0.12822458586828028</v>
      </c>
      <c r="N129" s="682">
        <f t="shared" si="67"/>
        <v>0.21655125569713735</v>
      </c>
      <c r="O129" s="680">
        <f>IFERROR($D129*O153/100, 0)</f>
        <v>0.21655125569713735</v>
      </c>
      <c r="P129" s="683">
        <f t="shared" si="80"/>
        <v>0</v>
      </c>
      <c r="Q129" s="678">
        <f t="shared" si="80"/>
        <v>5.9282907982132975E-2</v>
      </c>
      <c r="R129" s="595" t="s">
        <v>1400</v>
      </c>
      <c r="S129" s="116"/>
      <c r="T129" s="116"/>
      <c r="U129" s="116"/>
      <c r="AC129" s="116"/>
      <c r="AD129" s="116"/>
      <c r="AE129" s="116"/>
      <c r="AF129" s="116"/>
      <c r="AG129" s="116"/>
      <c r="AH129" s="116"/>
      <c r="AI129" s="116"/>
    </row>
    <row r="130" spans="1:35">
      <c r="A130" s="543"/>
      <c r="B130" s="556" t="s">
        <v>153</v>
      </c>
      <c r="C130" s="562" t="s">
        <v>35</v>
      </c>
      <c r="D130" s="631">
        <f>D131+D135</f>
        <v>3.4999011338797819</v>
      </c>
      <c r="E130" s="671">
        <f t="shared" si="74"/>
        <v>1.1545405121080059</v>
      </c>
      <c r="F130" s="672">
        <f>F131+F135</f>
        <v>0.15070520031048501</v>
      </c>
      <c r="G130" s="673">
        <f>G131+G135</f>
        <v>0.22017916146059804</v>
      </c>
      <c r="H130" s="674">
        <f>H131+H135</f>
        <v>0.78365615033692282</v>
      </c>
      <c r="I130" s="671">
        <f t="shared" si="69"/>
        <v>1.8068885109306825</v>
      </c>
      <c r="J130" s="672">
        <f t="shared" ref="J130:Q130" si="81">J131+J135</f>
        <v>0.89541841067035188</v>
      </c>
      <c r="K130" s="673">
        <f t="shared" si="81"/>
        <v>0.76477120359307049</v>
      </c>
      <c r="L130" s="674">
        <f t="shared" si="81"/>
        <v>0.14669889666726024</v>
      </c>
      <c r="M130" s="671">
        <f t="shared" si="81"/>
        <v>0.17087951564353496</v>
      </c>
      <c r="N130" s="675">
        <f t="shared" si="67"/>
        <v>0.28858875569728065</v>
      </c>
      <c r="O130" s="673">
        <f>O131+O135</f>
        <v>0.28858875569728065</v>
      </c>
      <c r="P130" s="676">
        <f t="shared" si="81"/>
        <v>0</v>
      </c>
      <c r="Q130" s="671">
        <f t="shared" si="81"/>
        <v>7.900383950027727E-2</v>
      </c>
      <c r="R130" s="595"/>
      <c r="S130" s="116"/>
      <c r="T130" s="116"/>
      <c r="U130" s="116"/>
      <c r="AC130" s="116"/>
      <c r="AD130" s="116"/>
      <c r="AE130" s="116"/>
      <c r="AF130" s="116"/>
      <c r="AG130" s="116"/>
      <c r="AH130" s="116"/>
      <c r="AI130" s="116"/>
    </row>
    <row r="131" spans="1:35">
      <c r="A131" s="543"/>
      <c r="B131" s="558" t="s">
        <v>498</v>
      </c>
      <c r="C131" s="563" t="s">
        <v>37</v>
      </c>
      <c r="D131" s="677">
        <v>0</v>
      </c>
      <c r="E131" s="678">
        <f t="shared" si="74"/>
        <v>0</v>
      </c>
      <c r="F131" s="679">
        <f t="shared" ref="F131:H135" si="82">IFERROR($D131*F154/100, 0)</f>
        <v>0</v>
      </c>
      <c r="G131" s="680">
        <f t="shared" si="82"/>
        <v>0</v>
      </c>
      <c r="H131" s="681">
        <f t="shared" si="82"/>
        <v>0</v>
      </c>
      <c r="I131" s="678">
        <f t="shared" si="69"/>
        <v>0</v>
      </c>
      <c r="J131" s="679">
        <f t="shared" ref="J131:Q135" si="83">IFERROR($D131*J154/100, 0)</f>
        <v>0</v>
      </c>
      <c r="K131" s="680">
        <f t="shared" si="83"/>
        <v>0</v>
      </c>
      <c r="L131" s="681">
        <f t="shared" si="83"/>
        <v>0</v>
      </c>
      <c r="M131" s="678">
        <f t="shared" si="83"/>
        <v>0</v>
      </c>
      <c r="N131" s="682">
        <f t="shared" si="67"/>
        <v>0</v>
      </c>
      <c r="O131" s="680">
        <f t="shared" ref="O131:Q134" si="84">IFERROR($D131*O154/100, 0)</f>
        <v>0</v>
      </c>
      <c r="P131" s="683">
        <f t="shared" si="84"/>
        <v>0</v>
      </c>
      <c r="Q131" s="678">
        <f t="shared" si="84"/>
        <v>0</v>
      </c>
      <c r="R131" s="595" t="s">
        <v>1404</v>
      </c>
      <c r="S131" s="116"/>
      <c r="T131" s="116"/>
      <c r="U131" s="116"/>
      <c r="AC131" s="116"/>
      <c r="AD131" s="116"/>
      <c r="AE131" s="116"/>
      <c r="AF131" s="116"/>
      <c r="AG131" s="116"/>
      <c r="AH131" s="116"/>
      <c r="AI131" s="116"/>
    </row>
    <row r="132" spans="1:35">
      <c r="A132" s="543"/>
      <c r="B132" s="558" t="s">
        <v>499</v>
      </c>
      <c r="C132" s="567" t="s">
        <v>40</v>
      </c>
      <c r="D132" s="677">
        <v>0</v>
      </c>
      <c r="E132" s="678">
        <f>SUM(F132:H132)</f>
        <v>0</v>
      </c>
      <c r="F132" s="679">
        <f t="shared" si="82"/>
        <v>0</v>
      </c>
      <c r="G132" s="680">
        <f t="shared" si="82"/>
        <v>0</v>
      </c>
      <c r="H132" s="681">
        <f t="shared" si="82"/>
        <v>0</v>
      </c>
      <c r="I132" s="678">
        <f>SUM(J132:L132)</f>
        <v>0</v>
      </c>
      <c r="J132" s="679">
        <f t="shared" si="83"/>
        <v>0</v>
      </c>
      <c r="K132" s="680">
        <f t="shared" si="83"/>
        <v>0</v>
      </c>
      <c r="L132" s="681">
        <f t="shared" si="83"/>
        <v>0</v>
      </c>
      <c r="M132" s="678">
        <f t="shared" si="83"/>
        <v>0</v>
      </c>
      <c r="N132" s="682">
        <f>+O132+P132</f>
        <v>0</v>
      </c>
      <c r="O132" s="680">
        <f t="shared" si="84"/>
        <v>0</v>
      </c>
      <c r="P132" s="683">
        <f t="shared" si="84"/>
        <v>0</v>
      </c>
      <c r="Q132" s="678">
        <f t="shared" si="84"/>
        <v>0</v>
      </c>
      <c r="R132" s="595" t="s">
        <v>1406</v>
      </c>
      <c r="S132" s="116"/>
      <c r="T132" s="116"/>
      <c r="U132" s="116"/>
      <c r="AC132" s="116"/>
      <c r="AD132" s="116"/>
      <c r="AE132" s="116"/>
      <c r="AF132" s="116"/>
      <c r="AG132" s="116"/>
      <c r="AH132" s="116"/>
      <c r="AI132" s="116"/>
    </row>
    <row r="133" spans="1:35">
      <c r="A133" s="543"/>
      <c r="B133" s="558" t="s">
        <v>500</v>
      </c>
      <c r="C133" s="567" t="s">
        <v>43</v>
      </c>
      <c r="D133" s="677">
        <v>0</v>
      </c>
      <c r="E133" s="678">
        <f>SUM(F133:H133)</f>
        <v>0</v>
      </c>
      <c r="F133" s="679">
        <f t="shared" si="82"/>
        <v>0</v>
      </c>
      <c r="G133" s="680">
        <f t="shared" si="82"/>
        <v>0</v>
      </c>
      <c r="H133" s="681">
        <f t="shared" si="82"/>
        <v>0</v>
      </c>
      <c r="I133" s="678">
        <f>SUM(J133:L133)</f>
        <v>0</v>
      </c>
      <c r="J133" s="679">
        <f t="shared" si="83"/>
        <v>0</v>
      </c>
      <c r="K133" s="680">
        <f t="shared" si="83"/>
        <v>0</v>
      </c>
      <c r="L133" s="681">
        <f t="shared" si="83"/>
        <v>0</v>
      </c>
      <c r="M133" s="678">
        <f t="shared" si="83"/>
        <v>0</v>
      </c>
      <c r="N133" s="682">
        <f>+O133+P133</f>
        <v>0</v>
      </c>
      <c r="O133" s="680">
        <f t="shared" si="84"/>
        <v>0</v>
      </c>
      <c r="P133" s="683">
        <f t="shared" si="84"/>
        <v>0</v>
      </c>
      <c r="Q133" s="678">
        <f t="shared" si="84"/>
        <v>0</v>
      </c>
      <c r="R133" s="595" t="s">
        <v>1408</v>
      </c>
      <c r="S133" s="116"/>
      <c r="T133" s="116"/>
      <c r="U133" s="116"/>
      <c r="AC133" s="116"/>
      <c r="AD133" s="116"/>
      <c r="AE133" s="116"/>
      <c r="AF133" s="116"/>
      <c r="AG133" s="116"/>
      <c r="AH133" s="116"/>
      <c r="AI133" s="116"/>
    </row>
    <row r="134" spans="1:35" ht="26.25">
      <c r="A134" s="543"/>
      <c r="B134" s="558" t="s">
        <v>501</v>
      </c>
      <c r="C134" s="567" t="s">
        <v>45</v>
      </c>
      <c r="D134" s="677">
        <v>0</v>
      </c>
      <c r="E134" s="678">
        <f>SUM(F134:H134)</f>
        <v>0</v>
      </c>
      <c r="F134" s="679">
        <f t="shared" si="82"/>
        <v>0</v>
      </c>
      <c r="G134" s="680">
        <f t="shared" si="82"/>
        <v>0</v>
      </c>
      <c r="H134" s="681">
        <f t="shared" si="82"/>
        <v>0</v>
      </c>
      <c r="I134" s="678">
        <f>SUM(J134:L134)</f>
        <v>0</v>
      </c>
      <c r="J134" s="679">
        <f t="shared" si="83"/>
        <v>0</v>
      </c>
      <c r="K134" s="680">
        <f t="shared" si="83"/>
        <v>0</v>
      </c>
      <c r="L134" s="681">
        <f t="shared" si="83"/>
        <v>0</v>
      </c>
      <c r="M134" s="678">
        <f t="shared" si="83"/>
        <v>0</v>
      </c>
      <c r="N134" s="682">
        <f>+O134+P134</f>
        <v>0</v>
      </c>
      <c r="O134" s="680">
        <f t="shared" si="84"/>
        <v>0</v>
      </c>
      <c r="P134" s="683">
        <f t="shared" si="84"/>
        <v>0</v>
      </c>
      <c r="Q134" s="678">
        <f t="shared" si="84"/>
        <v>0</v>
      </c>
      <c r="R134" s="595" t="s">
        <v>1410</v>
      </c>
      <c r="S134" s="116"/>
      <c r="T134" s="116"/>
      <c r="U134" s="116"/>
      <c r="AC134" s="116"/>
      <c r="AD134" s="116"/>
      <c r="AE134" s="116"/>
      <c r="AF134" s="116"/>
      <c r="AG134" s="116"/>
      <c r="AH134" s="116"/>
      <c r="AI134" s="116"/>
    </row>
    <row r="135" spans="1:35" ht="26.25">
      <c r="A135" s="543"/>
      <c r="B135" s="558" t="s">
        <v>502</v>
      </c>
      <c r="C135" s="567" t="s">
        <v>603</v>
      </c>
      <c r="D135" s="677">
        <v>3.4999011338797819</v>
      </c>
      <c r="E135" s="678">
        <f t="shared" si="74"/>
        <v>1.1545405121080059</v>
      </c>
      <c r="F135" s="679">
        <f t="shared" si="82"/>
        <v>0.15070520031048501</v>
      </c>
      <c r="G135" s="680">
        <f t="shared" si="82"/>
        <v>0.22017916146059804</v>
      </c>
      <c r="H135" s="681">
        <f t="shared" si="82"/>
        <v>0.78365615033692282</v>
      </c>
      <c r="I135" s="678">
        <f t="shared" si="69"/>
        <v>1.8068885109306825</v>
      </c>
      <c r="J135" s="679">
        <f t="shared" si="83"/>
        <v>0.89541841067035188</v>
      </c>
      <c r="K135" s="680">
        <f t="shared" si="83"/>
        <v>0.76477120359307049</v>
      </c>
      <c r="L135" s="681">
        <f t="shared" si="83"/>
        <v>0.14669889666726024</v>
      </c>
      <c r="M135" s="678">
        <f t="shared" si="83"/>
        <v>0.17087951564353496</v>
      </c>
      <c r="N135" s="682">
        <f t="shared" si="67"/>
        <v>0.28858875569728065</v>
      </c>
      <c r="O135" s="680">
        <f>IFERROR($D135*O158/100, 0)</f>
        <v>0.28858875569728065</v>
      </c>
      <c r="P135" s="683">
        <f t="shared" si="83"/>
        <v>0</v>
      </c>
      <c r="Q135" s="678">
        <f t="shared" si="83"/>
        <v>7.900383950027727E-2</v>
      </c>
      <c r="R135" s="595" t="s">
        <v>1412</v>
      </c>
      <c r="S135" s="116"/>
      <c r="T135" s="116"/>
      <c r="U135" s="116"/>
      <c r="AC135" s="116"/>
      <c r="AD135" s="116"/>
      <c r="AE135" s="116"/>
      <c r="AF135" s="116"/>
      <c r="AG135" s="116"/>
      <c r="AH135" s="116"/>
      <c r="AI135" s="116"/>
    </row>
    <row r="136" spans="1:35">
      <c r="A136" s="543"/>
      <c r="B136" s="556" t="s">
        <v>155</v>
      </c>
      <c r="C136" s="569" t="s">
        <v>51</v>
      </c>
      <c r="D136" s="640">
        <f>D137+D138</f>
        <v>0</v>
      </c>
      <c r="E136" s="641">
        <f t="shared" si="74"/>
        <v>0</v>
      </c>
      <c r="F136" s="684">
        <f>F137+F138</f>
        <v>0</v>
      </c>
      <c r="G136" s="685">
        <f>G137+G138</f>
        <v>0</v>
      </c>
      <c r="H136" s="686">
        <f>H137+H138</f>
        <v>0</v>
      </c>
      <c r="I136" s="641">
        <f t="shared" si="69"/>
        <v>0</v>
      </c>
      <c r="J136" s="684">
        <f t="shared" ref="J136:Q136" si="85">J137+J138</f>
        <v>0</v>
      </c>
      <c r="K136" s="685">
        <f t="shared" si="85"/>
        <v>0</v>
      </c>
      <c r="L136" s="686">
        <f t="shared" si="85"/>
        <v>0</v>
      </c>
      <c r="M136" s="641">
        <f t="shared" si="85"/>
        <v>0</v>
      </c>
      <c r="N136" s="687">
        <f t="shared" si="67"/>
        <v>0</v>
      </c>
      <c r="O136" s="685">
        <f>O137+O138</f>
        <v>0</v>
      </c>
      <c r="P136" s="688">
        <f t="shared" si="85"/>
        <v>0</v>
      </c>
      <c r="Q136" s="641">
        <f t="shared" si="85"/>
        <v>0</v>
      </c>
      <c r="R136" s="595"/>
      <c r="S136" s="116"/>
      <c r="T136" s="116"/>
      <c r="U136" s="116"/>
      <c r="AC136" s="116"/>
      <c r="AD136" s="116"/>
      <c r="AE136" s="116"/>
      <c r="AF136" s="116"/>
      <c r="AG136" s="116"/>
      <c r="AH136" s="116"/>
      <c r="AI136" s="116"/>
    </row>
    <row r="137" spans="1:35">
      <c r="A137" s="543"/>
      <c r="B137" s="575" t="s">
        <v>667</v>
      </c>
      <c r="C137" s="576" t="s">
        <v>53</v>
      </c>
      <c r="D137" s="689">
        <v>0</v>
      </c>
      <c r="E137" s="678">
        <f t="shared" si="74"/>
        <v>0</v>
      </c>
      <c r="F137" s="679">
        <f t="shared" ref="F137:H138" si="86">IFERROR($D137*F159/100, 0)</f>
        <v>0</v>
      </c>
      <c r="G137" s="680">
        <f t="shared" si="86"/>
        <v>0</v>
      </c>
      <c r="H137" s="681">
        <f t="shared" si="86"/>
        <v>0</v>
      </c>
      <c r="I137" s="678">
        <f t="shared" si="69"/>
        <v>0</v>
      </c>
      <c r="J137" s="679">
        <f t="shared" ref="J137:M138" si="87">IFERROR($D137*J159/100, 0)</f>
        <v>0</v>
      </c>
      <c r="K137" s="680">
        <f t="shared" si="87"/>
        <v>0</v>
      </c>
      <c r="L137" s="681">
        <f t="shared" si="87"/>
        <v>0</v>
      </c>
      <c r="M137" s="678">
        <f t="shared" si="87"/>
        <v>0</v>
      </c>
      <c r="N137" s="682">
        <f t="shared" si="67"/>
        <v>0</v>
      </c>
      <c r="O137" s="680">
        <f t="shared" ref="O137:Q138" si="88">IFERROR($D137*O159/100, 0)</f>
        <v>0</v>
      </c>
      <c r="P137" s="683">
        <f t="shared" si="88"/>
        <v>0</v>
      </c>
      <c r="Q137" s="678">
        <f t="shared" si="88"/>
        <v>0</v>
      </c>
      <c r="R137" s="116" t="s">
        <v>1414</v>
      </c>
      <c r="S137" s="116"/>
      <c r="T137" s="116"/>
      <c r="U137" s="116"/>
      <c r="AC137" s="116"/>
      <c r="AD137" s="116"/>
      <c r="AE137" s="116"/>
      <c r="AF137" s="116"/>
      <c r="AG137" s="116"/>
      <c r="AH137" s="116"/>
      <c r="AI137" s="116"/>
    </row>
    <row r="138" spans="1:35">
      <c r="A138" s="543"/>
      <c r="B138" s="575" t="s">
        <v>668</v>
      </c>
      <c r="C138" s="580" t="s">
        <v>669</v>
      </c>
      <c r="D138" s="689">
        <v>0</v>
      </c>
      <c r="E138" s="678">
        <f t="shared" si="74"/>
        <v>0</v>
      </c>
      <c r="F138" s="679">
        <f t="shared" si="86"/>
        <v>0</v>
      </c>
      <c r="G138" s="680">
        <f t="shared" si="86"/>
        <v>0</v>
      </c>
      <c r="H138" s="681">
        <f t="shared" si="86"/>
        <v>0</v>
      </c>
      <c r="I138" s="678">
        <f t="shared" si="69"/>
        <v>0</v>
      </c>
      <c r="J138" s="679">
        <f t="shared" si="87"/>
        <v>0</v>
      </c>
      <c r="K138" s="680">
        <f t="shared" si="87"/>
        <v>0</v>
      </c>
      <c r="L138" s="681">
        <f t="shared" si="87"/>
        <v>0</v>
      </c>
      <c r="M138" s="678">
        <f t="shared" si="87"/>
        <v>0</v>
      </c>
      <c r="N138" s="682">
        <f t="shared" si="67"/>
        <v>0</v>
      </c>
      <c r="O138" s="680">
        <f t="shared" si="88"/>
        <v>0</v>
      </c>
      <c r="P138" s="683">
        <f t="shared" si="88"/>
        <v>0</v>
      </c>
      <c r="Q138" s="678">
        <f t="shared" si="88"/>
        <v>0</v>
      </c>
      <c r="R138" s="116" t="s">
        <v>1416</v>
      </c>
      <c r="S138" s="116"/>
      <c r="T138" s="116"/>
      <c r="U138" s="116"/>
      <c r="AC138" s="116"/>
      <c r="AD138" s="116"/>
      <c r="AE138" s="116"/>
      <c r="AF138" s="116"/>
      <c r="AG138" s="116"/>
      <c r="AH138" s="116"/>
      <c r="AI138" s="116"/>
    </row>
    <row r="139" spans="1:35">
      <c r="A139" s="543"/>
      <c r="B139" s="581" t="s">
        <v>157</v>
      </c>
      <c r="C139" s="582" t="s">
        <v>604</v>
      </c>
      <c r="D139" s="640">
        <f>D140+D141+D142</f>
        <v>14.858890000000001</v>
      </c>
      <c r="E139" s="641">
        <f t="shared" ref="E139:Q139" si="89">E140+E141+E142</f>
        <v>4.9016214497862984</v>
      </c>
      <c r="F139" s="640">
        <f t="shared" si="89"/>
        <v>0.63982150014594685</v>
      </c>
      <c r="G139" s="690">
        <f t="shared" si="89"/>
        <v>0.93477438798636714</v>
      </c>
      <c r="H139" s="691">
        <f t="shared" si="89"/>
        <v>3.3270255616539846</v>
      </c>
      <c r="I139" s="641">
        <f t="shared" si="89"/>
        <v>7.6711760130264937</v>
      </c>
      <c r="J139" s="690">
        <f t="shared" si="89"/>
        <v>3.8015141454514572</v>
      </c>
      <c r="K139" s="690">
        <f t="shared" si="89"/>
        <v>3.2468491979257634</v>
      </c>
      <c r="L139" s="692">
        <f t="shared" si="89"/>
        <v>0.62281266964927351</v>
      </c>
      <c r="M139" s="693">
        <f t="shared" si="89"/>
        <v>0.72547190022647656</v>
      </c>
      <c r="N139" s="687">
        <f t="shared" si="67"/>
        <v>1.2252084879292646</v>
      </c>
      <c r="O139" s="690">
        <f>O140+O141+O142</f>
        <v>1.2252084879292646</v>
      </c>
      <c r="P139" s="694">
        <f t="shared" si="89"/>
        <v>0</v>
      </c>
      <c r="Q139" s="693">
        <f t="shared" si="89"/>
        <v>0.33541214903146388</v>
      </c>
      <c r="R139" s="116"/>
      <c r="S139" s="116"/>
      <c r="T139" s="116"/>
      <c r="U139" s="116"/>
      <c r="AC139" s="116"/>
      <c r="AD139" s="116"/>
      <c r="AE139" s="116"/>
      <c r="AF139" s="116"/>
      <c r="AG139" s="116"/>
      <c r="AH139" s="116"/>
      <c r="AI139" s="116"/>
    </row>
    <row r="140" spans="1:35">
      <c r="A140" s="543"/>
      <c r="B140" s="583" t="s">
        <v>503</v>
      </c>
      <c r="C140" s="584" t="s">
        <v>1434</v>
      </c>
      <c r="D140" s="695">
        <v>0</v>
      </c>
      <c r="E140" s="678">
        <f>SUM(F140:H140)</f>
        <v>0</v>
      </c>
      <c r="F140" s="679">
        <f t="shared" ref="F140:H142" si="90">IFERROR($D140*F161/100, 0)</f>
        <v>0</v>
      </c>
      <c r="G140" s="680">
        <f t="shared" si="90"/>
        <v>0</v>
      </c>
      <c r="H140" s="681">
        <f t="shared" si="90"/>
        <v>0</v>
      </c>
      <c r="I140" s="678">
        <f t="shared" si="69"/>
        <v>0</v>
      </c>
      <c r="J140" s="679">
        <f t="shared" ref="J140:M142" si="91">IFERROR($D140*J161/100, 0)</f>
        <v>0</v>
      </c>
      <c r="K140" s="680">
        <f t="shared" si="91"/>
        <v>0</v>
      </c>
      <c r="L140" s="681">
        <f t="shared" si="91"/>
        <v>0</v>
      </c>
      <c r="M140" s="678">
        <f t="shared" si="91"/>
        <v>0</v>
      </c>
      <c r="N140" s="682">
        <f t="shared" si="67"/>
        <v>0</v>
      </c>
      <c r="O140" s="680">
        <f t="shared" ref="O140:Q142" si="92">IFERROR($D140*O161/100, 0)</f>
        <v>0</v>
      </c>
      <c r="P140" s="683">
        <f t="shared" si="92"/>
        <v>0</v>
      </c>
      <c r="Q140" s="678">
        <f t="shared" si="92"/>
        <v>0</v>
      </c>
      <c r="R140" s="116" t="s">
        <v>1418</v>
      </c>
      <c r="S140" s="116"/>
      <c r="T140" s="116"/>
      <c r="U140" s="116"/>
      <c r="AC140" s="116"/>
      <c r="AD140" s="116"/>
      <c r="AE140" s="116"/>
      <c r="AF140" s="116"/>
      <c r="AG140" s="116"/>
      <c r="AH140" s="116"/>
      <c r="AI140" s="116"/>
    </row>
    <row r="141" spans="1:35">
      <c r="A141" s="543"/>
      <c r="B141" s="575" t="s">
        <v>504</v>
      </c>
      <c r="C141" s="584" t="s">
        <v>47</v>
      </c>
      <c r="D141" s="695">
        <v>14.858890000000001</v>
      </c>
      <c r="E141" s="678">
        <f>SUM(F141:H141)</f>
        <v>4.9016214497862984</v>
      </c>
      <c r="F141" s="679">
        <f t="shared" si="90"/>
        <v>0.63982150014594685</v>
      </c>
      <c r="G141" s="680">
        <f t="shared" si="90"/>
        <v>0.93477438798636714</v>
      </c>
      <c r="H141" s="681">
        <f t="shared" si="90"/>
        <v>3.3270255616539846</v>
      </c>
      <c r="I141" s="678">
        <f t="shared" si="69"/>
        <v>7.6711760130264937</v>
      </c>
      <c r="J141" s="679">
        <f t="shared" si="91"/>
        <v>3.8015141454514572</v>
      </c>
      <c r="K141" s="680">
        <f t="shared" si="91"/>
        <v>3.2468491979257634</v>
      </c>
      <c r="L141" s="681">
        <f t="shared" si="91"/>
        <v>0.62281266964927351</v>
      </c>
      <c r="M141" s="678">
        <f t="shared" si="91"/>
        <v>0.72547190022647656</v>
      </c>
      <c r="N141" s="682">
        <f t="shared" si="67"/>
        <v>1.2252084879292646</v>
      </c>
      <c r="O141" s="680">
        <f t="shared" si="92"/>
        <v>1.2252084879292646</v>
      </c>
      <c r="P141" s="683">
        <f t="shared" si="92"/>
        <v>0</v>
      </c>
      <c r="Q141" s="678">
        <f t="shared" si="92"/>
        <v>0.33541214903146388</v>
      </c>
      <c r="R141" s="116" t="s">
        <v>1420</v>
      </c>
      <c r="S141" s="116"/>
      <c r="T141" s="116"/>
      <c r="U141" s="116"/>
      <c r="AC141" s="116"/>
      <c r="AD141" s="116"/>
      <c r="AE141" s="116"/>
      <c r="AF141" s="116"/>
      <c r="AG141" s="116"/>
      <c r="AH141" s="116"/>
      <c r="AI141" s="116"/>
    </row>
    <row r="142" spans="1:35" ht="15.75" thickBot="1">
      <c r="A142" s="543"/>
      <c r="B142" s="620" t="s">
        <v>505</v>
      </c>
      <c r="C142" s="586" t="s">
        <v>1435</v>
      </c>
      <c r="D142" s="677">
        <v>0</v>
      </c>
      <c r="E142" s="678">
        <f>SUM(F142:H142)</f>
        <v>0</v>
      </c>
      <c r="F142" s="679">
        <f t="shared" si="90"/>
        <v>0</v>
      </c>
      <c r="G142" s="680">
        <f t="shared" si="90"/>
        <v>0</v>
      </c>
      <c r="H142" s="681">
        <f t="shared" si="90"/>
        <v>0</v>
      </c>
      <c r="I142" s="678">
        <f t="shared" si="69"/>
        <v>0</v>
      </c>
      <c r="J142" s="679">
        <f t="shared" si="91"/>
        <v>0</v>
      </c>
      <c r="K142" s="680">
        <f t="shared" si="91"/>
        <v>0</v>
      </c>
      <c r="L142" s="681">
        <f t="shared" si="91"/>
        <v>0</v>
      </c>
      <c r="M142" s="678">
        <f t="shared" si="91"/>
        <v>0</v>
      </c>
      <c r="N142" s="682">
        <f t="shared" si="67"/>
        <v>0</v>
      </c>
      <c r="O142" s="680">
        <f t="shared" si="92"/>
        <v>0</v>
      </c>
      <c r="P142" s="683">
        <f t="shared" si="92"/>
        <v>0</v>
      </c>
      <c r="Q142" s="678">
        <f t="shared" si="92"/>
        <v>0</v>
      </c>
      <c r="R142" s="116" t="s">
        <v>1422</v>
      </c>
      <c r="S142" s="116"/>
      <c r="T142" s="116"/>
      <c r="U142" s="116"/>
      <c r="AC142" s="116"/>
      <c r="AD142" s="116"/>
      <c r="AE142" s="116"/>
      <c r="AF142" s="116"/>
      <c r="AG142" s="116"/>
      <c r="AH142" s="116"/>
      <c r="AI142" s="116"/>
    </row>
    <row r="143" spans="1:35" ht="64.5" thickBot="1">
      <c r="A143" s="543"/>
      <c r="B143" s="546" t="s">
        <v>191</v>
      </c>
      <c r="C143" s="628" t="s">
        <v>670</v>
      </c>
      <c r="D143" s="124" t="s">
        <v>239</v>
      </c>
      <c r="E143" s="125" t="s">
        <v>240</v>
      </c>
      <c r="F143" s="126" t="s">
        <v>241</v>
      </c>
      <c r="G143" s="127" t="s">
        <v>242</v>
      </c>
      <c r="H143" s="128" t="s">
        <v>243</v>
      </c>
      <c r="I143" s="125" t="s">
        <v>244</v>
      </c>
      <c r="J143" s="126" t="s">
        <v>245</v>
      </c>
      <c r="K143" s="127" t="s">
        <v>246</v>
      </c>
      <c r="L143" s="629" t="s">
        <v>247</v>
      </c>
      <c r="M143" s="125" t="s">
        <v>248</v>
      </c>
      <c r="N143" s="129" t="s">
        <v>249</v>
      </c>
      <c r="O143" s="131" t="s">
        <v>250</v>
      </c>
      <c r="P143" s="490" t="s">
        <v>251</v>
      </c>
      <c r="Q143" s="133" t="s">
        <v>252</v>
      </c>
      <c r="R143" s="116"/>
      <c r="S143" s="116"/>
      <c r="T143" s="116"/>
      <c r="U143" s="116"/>
      <c r="AC143" s="116"/>
      <c r="AD143" s="116"/>
      <c r="AE143" s="116"/>
      <c r="AF143" s="116"/>
      <c r="AG143" s="116"/>
      <c r="AH143" s="116"/>
      <c r="AI143" s="116"/>
    </row>
    <row r="144" spans="1:35" s="116" customFormat="1">
      <c r="A144" s="543"/>
      <c r="B144" s="389" t="s">
        <v>193</v>
      </c>
      <c r="C144" s="630" t="s">
        <v>671</v>
      </c>
      <c r="D144" s="631">
        <f t="shared" ref="D144:D164" si="93">O144+E144+I144+M144+P144+Q144</f>
        <v>99.999999999999986</v>
      </c>
      <c r="E144" s="632">
        <f t="shared" ref="E144:E164" si="94">SUM(F144:H144)</f>
        <v>32.987803596273331</v>
      </c>
      <c r="F144" s="633">
        <f>'6'!F144</f>
        <v>4.3059844991513287</v>
      </c>
      <c r="G144" s="634">
        <f>'6'!G144</f>
        <v>6.2910108896853476</v>
      </c>
      <c r="H144" s="635">
        <f>'6'!H144</f>
        <v>22.390808207436656</v>
      </c>
      <c r="I144" s="632">
        <f t="shared" ref="I144:I164" si="95">SUM(J144:L144)</f>
        <v>51.626844353962468</v>
      </c>
      <c r="J144" s="633">
        <f>'6'!J144</f>
        <v>25.584105848091326</v>
      </c>
      <c r="K144" s="634">
        <f>'6'!K144</f>
        <v>21.851223058557963</v>
      </c>
      <c r="L144" s="635">
        <f>'6'!L144</f>
        <v>4.191515447313181</v>
      </c>
      <c r="M144" s="636">
        <f>'6'!M144</f>
        <v>4.8824097912191053</v>
      </c>
      <c r="N144" s="637">
        <f t="shared" ref="N144:N164" si="96">+O144+P144</f>
        <v>8.2456259379352339</v>
      </c>
      <c r="O144" s="634">
        <f>'6'!O144</f>
        <v>8.2456259379352339</v>
      </c>
      <c r="P144" s="638">
        <f>'6'!P144</f>
        <v>0</v>
      </c>
      <c r="Q144" s="636">
        <f>'6'!Q144</f>
        <v>2.257316320609843</v>
      </c>
    </row>
    <row r="145" spans="1:17" s="116" customFormat="1">
      <c r="A145" s="543"/>
      <c r="B145" s="419" t="s">
        <v>195</v>
      </c>
      <c r="C145" s="639" t="s">
        <v>672</v>
      </c>
      <c r="D145" s="640">
        <f t="shared" si="93"/>
        <v>99.999999999999986</v>
      </c>
      <c r="E145" s="641">
        <f t="shared" si="94"/>
        <v>32.987803596273331</v>
      </c>
      <c r="F145" s="642">
        <f>'6'!F145</f>
        <v>4.3059844991513287</v>
      </c>
      <c r="G145" s="643">
        <f>'6'!G145</f>
        <v>6.2910108896853476</v>
      </c>
      <c r="H145" s="644">
        <f>'6'!H145</f>
        <v>22.390808207436656</v>
      </c>
      <c r="I145" s="641">
        <f t="shared" si="95"/>
        <v>51.626844353962468</v>
      </c>
      <c r="J145" s="642">
        <f>'6'!J145</f>
        <v>25.584105848091326</v>
      </c>
      <c r="K145" s="643">
        <f>'6'!K145</f>
        <v>21.851223058557963</v>
      </c>
      <c r="L145" s="644">
        <f>'6'!L145</f>
        <v>4.191515447313181</v>
      </c>
      <c r="M145" s="645">
        <f>'6'!M145</f>
        <v>4.8824097912191053</v>
      </c>
      <c r="N145" s="637">
        <f t="shared" si="96"/>
        <v>8.2456259379352339</v>
      </c>
      <c r="O145" s="643">
        <f>'6'!O145</f>
        <v>8.2456259379352339</v>
      </c>
      <c r="P145" s="646">
        <f>'6'!P145</f>
        <v>0</v>
      </c>
      <c r="Q145" s="645">
        <f>'6'!Q145</f>
        <v>2.257316320609843</v>
      </c>
    </row>
    <row r="146" spans="1:17" s="116" customFormat="1">
      <c r="A146" s="543"/>
      <c r="B146" s="419" t="s">
        <v>203</v>
      </c>
      <c r="C146" s="639" t="s">
        <v>673</v>
      </c>
      <c r="D146" s="640">
        <f t="shared" si="93"/>
        <v>99.999999999999986</v>
      </c>
      <c r="E146" s="641">
        <f t="shared" si="94"/>
        <v>32.987803596273331</v>
      </c>
      <c r="F146" s="642">
        <f>'6'!F146</f>
        <v>4.3059844991513287</v>
      </c>
      <c r="G146" s="643">
        <f>'6'!G146</f>
        <v>6.2910108896853476</v>
      </c>
      <c r="H146" s="644">
        <f>'6'!H146</f>
        <v>22.390808207436656</v>
      </c>
      <c r="I146" s="641">
        <f t="shared" si="95"/>
        <v>51.626844353962468</v>
      </c>
      <c r="J146" s="642">
        <f>'6'!J146</f>
        <v>25.584105848091326</v>
      </c>
      <c r="K146" s="643">
        <f>'6'!K146</f>
        <v>21.851223058557963</v>
      </c>
      <c r="L146" s="644">
        <f>'6'!L146</f>
        <v>4.191515447313181</v>
      </c>
      <c r="M146" s="645">
        <f>'6'!M146</f>
        <v>4.8824097912191053</v>
      </c>
      <c r="N146" s="637">
        <f t="shared" si="96"/>
        <v>8.2456259379352339</v>
      </c>
      <c r="O146" s="643">
        <f>'6'!O146</f>
        <v>8.2456259379352339</v>
      </c>
      <c r="P146" s="646">
        <f>'6'!P146</f>
        <v>0</v>
      </c>
      <c r="Q146" s="645">
        <f>'6'!Q146</f>
        <v>2.257316320609843</v>
      </c>
    </row>
    <row r="147" spans="1:17" s="116" customFormat="1">
      <c r="A147" s="543"/>
      <c r="B147" s="423" t="s">
        <v>674</v>
      </c>
      <c r="C147" s="639" t="s">
        <v>675</v>
      </c>
      <c r="D147" s="640">
        <f t="shared" si="93"/>
        <v>99.999999999999986</v>
      </c>
      <c r="E147" s="641">
        <f t="shared" si="94"/>
        <v>32.987803596273331</v>
      </c>
      <c r="F147" s="642">
        <f>'6'!F147</f>
        <v>4.3059844991513287</v>
      </c>
      <c r="G147" s="643">
        <f>'6'!G147</f>
        <v>6.2910108896853476</v>
      </c>
      <c r="H147" s="644">
        <f>'6'!H147</f>
        <v>22.390808207436656</v>
      </c>
      <c r="I147" s="641">
        <f t="shared" si="95"/>
        <v>51.626844353962468</v>
      </c>
      <c r="J147" s="642">
        <f>'6'!J147</f>
        <v>25.584105848091326</v>
      </c>
      <c r="K147" s="643">
        <f>'6'!K147</f>
        <v>21.851223058557963</v>
      </c>
      <c r="L147" s="644">
        <f>'6'!L147</f>
        <v>4.191515447313181</v>
      </c>
      <c r="M147" s="645">
        <f>'6'!M147</f>
        <v>4.8824097912191053</v>
      </c>
      <c r="N147" s="637">
        <f t="shared" si="96"/>
        <v>8.2456259379352339</v>
      </c>
      <c r="O147" s="643">
        <f>'6'!O147</f>
        <v>8.2456259379352339</v>
      </c>
      <c r="P147" s="646">
        <f>'6'!P147</f>
        <v>0</v>
      </c>
      <c r="Q147" s="645">
        <f>'6'!Q147</f>
        <v>2.257316320609843</v>
      </c>
    </row>
    <row r="148" spans="1:17" s="116" customFormat="1">
      <c r="A148" s="543"/>
      <c r="B148" s="419" t="s">
        <v>676</v>
      </c>
      <c r="C148" s="639" t="s">
        <v>677</v>
      </c>
      <c r="D148" s="640">
        <f t="shared" si="93"/>
        <v>99.999999999999986</v>
      </c>
      <c r="E148" s="641">
        <f t="shared" si="94"/>
        <v>32.987803596273331</v>
      </c>
      <c r="F148" s="642">
        <f>'6'!F148</f>
        <v>4.3059844991513287</v>
      </c>
      <c r="G148" s="643">
        <f>'6'!G148</f>
        <v>6.2910108896853476</v>
      </c>
      <c r="H148" s="644">
        <f>'6'!H148</f>
        <v>22.390808207436656</v>
      </c>
      <c r="I148" s="641">
        <f t="shared" si="95"/>
        <v>51.626844353962468</v>
      </c>
      <c r="J148" s="642">
        <f>'6'!J148</f>
        <v>25.584105848091326</v>
      </c>
      <c r="K148" s="643">
        <f>'6'!K148</f>
        <v>21.851223058557963</v>
      </c>
      <c r="L148" s="644">
        <f>'6'!L148</f>
        <v>4.191515447313181</v>
      </c>
      <c r="M148" s="645">
        <f>'6'!M148</f>
        <v>4.8824097912191053</v>
      </c>
      <c r="N148" s="637">
        <f t="shared" si="96"/>
        <v>8.2456259379352339</v>
      </c>
      <c r="O148" s="643">
        <f>'6'!O148</f>
        <v>8.2456259379352339</v>
      </c>
      <c r="P148" s="646">
        <f>'6'!P148</f>
        <v>0</v>
      </c>
      <c r="Q148" s="645">
        <f>'6'!Q148</f>
        <v>2.257316320609843</v>
      </c>
    </row>
    <row r="149" spans="1:17" s="116" customFormat="1">
      <c r="A149" s="543"/>
      <c r="B149" s="419" t="s">
        <v>678</v>
      </c>
      <c r="C149" s="639" t="s">
        <v>679</v>
      </c>
      <c r="D149" s="640">
        <f t="shared" si="93"/>
        <v>99.999999999999986</v>
      </c>
      <c r="E149" s="641">
        <f t="shared" si="94"/>
        <v>32.987803596273331</v>
      </c>
      <c r="F149" s="642">
        <f>'6'!F149</f>
        <v>4.3059844991513287</v>
      </c>
      <c r="G149" s="643">
        <f>'6'!G149</f>
        <v>6.2910108896853476</v>
      </c>
      <c r="H149" s="644">
        <f>'6'!H149</f>
        <v>22.390808207436656</v>
      </c>
      <c r="I149" s="641">
        <f t="shared" si="95"/>
        <v>51.626844353962468</v>
      </c>
      <c r="J149" s="642">
        <f>'6'!J149</f>
        <v>25.584105848091326</v>
      </c>
      <c r="K149" s="643">
        <f>'6'!K149</f>
        <v>21.851223058557963</v>
      </c>
      <c r="L149" s="644">
        <f>'6'!L149</f>
        <v>4.191515447313181</v>
      </c>
      <c r="M149" s="645">
        <f>'6'!M149</f>
        <v>4.8824097912191053</v>
      </c>
      <c r="N149" s="637">
        <f t="shared" si="96"/>
        <v>8.2456259379352339</v>
      </c>
      <c r="O149" s="643">
        <f>'6'!O149</f>
        <v>8.2456259379352339</v>
      </c>
      <c r="P149" s="646">
        <f>'6'!P149</f>
        <v>0</v>
      </c>
      <c r="Q149" s="645">
        <f>'6'!Q149</f>
        <v>2.257316320609843</v>
      </c>
    </row>
    <row r="150" spans="1:17" s="116" customFormat="1">
      <c r="A150" s="543"/>
      <c r="B150" s="419" t="s">
        <v>680</v>
      </c>
      <c r="C150" s="639" t="s">
        <v>681</v>
      </c>
      <c r="D150" s="640">
        <f t="shared" si="93"/>
        <v>99.999999999999986</v>
      </c>
      <c r="E150" s="641">
        <f t="shared" si="94"/>
        <v>32.987803596273331</v>
      </c>
      <c r="F150" s="642">
        <f>'6'!F150</f>
        <v>4.3059844991513287</v>
      </c>
      <c r="G150" s="643">
        <f>'6'!G150</f>
        <v>6.2910108896853476</v>
      </c>
      <c r="H150" s="644">
        <f>'6'!H150</f>
        <v>22.390808207436656</v>
      </c>
      <c r="I150" s="641">
        <f t="shared" si="95"/>
        <v>51.626844353962468</v>
      </c>
      <c r="J150" s="642">
        <f>'6'!J150</f>
        <v>25.584105848091326</v>
      </c>
      <c r="K150" s="643">
        <f>'6'!K150</f>
        <v>21.851223058557963</v>
      </c>
      <c r="L150" s="644">
        <f>'6'!L150</f>
        <v>4.191515447313181</v>
      </c>
      <c r="M150" s="645">
        <f>'6'!M150</f>
        <v>4.8824097912191053</v>
      </c>
      <c r="N150" s="637">
        <f t="shared" si="96"/>
        <v>8.2456259379352339</v>
      </c>
      <c r="O150" s="643">
        <f>'6'!O150</f>
        <v>8.2456259379352339</v>
      </c>
      <c r="P150" s="646">
        <f>'6'!P150</f>
        <v>0</v>
      </c>
      <c r="Q150" s="645">
        <f>'6'!Q150</f>
        <v>2.257316320609843</v>
      </c>
    </row>
    <row r="151" spans="1:17" s="116" customFormat="1">
      <c r="A151" s="543"/>
      <c r="B151" s="419" t="s">
        <v>682</v>
      </c>
      <c r="C151" s="639" t="s">
        <v>683</v>
      </c>
      <c r="D151" s="640">
        <f t="shared" si="93"/>
        <v>99.999999999999986</v>
      </c>
      <c r="E151" s="641">
        <f t="shared" si="94"/>
        <v>32.987803596273331</v>
      </c>
      <c r="F151" s="642">
        <f>'6'!F151</f>
        <v>4.3059844991513287</v>
      </c>
      <c r="G151" s="643">
        <f>'6'!G151</f>
        <v>6.2910108896853476</v>
      </c>
      <c r="H151" s="644">
        <f>'6'!H151</f>
        <v>22.390808207436656</v>
      </c>
      <c r="I151" s="641">
        <f t="shared" si="95"/>
        <v>51.626844353962468</v>
      </c>
      <c r="J151" s="642">
        <f>'6'!J151</f>
        <v>25.584105848091326</v>
      </c>
      <c r="K151" s="643">
        <f>'6'!K151</f>
        <v>21.851223058557963</v>
      </c>
      <c r="L151" s="644">
        <f>'6'!L151</f>
        <v>4.191515447313181</v>
      </c>
      <c r="M151" s="645">
        <f>'6'!M151</f>
        <v>4.8824097912191053</v>
      </c>
      <c r="N151" s="637">
        <f t="shared" si="96"/>
        <v>8.2456259379352339</v>
      </c>
      <c r="O151" s="643">
        <f>'6'!O151</f>
        <v>8.2456259379352339</v>
      </c>
      <c r="P151" s="646">
        <f>'6'!P151</f>
        <v>0</v>
      </c>
      <c r="Q151" s="645">
        <f>'6'!Q151</f>
        <v>2.257316320609843</v>
      </c>
    </row>
    <row r="152" spans="1:17" s="116" customFormat="1">
      <c r="A152" s="543"/>
      <c r="B152" s="419" t="s">
        <v>684</v>
      </c>
      <c r="C152" s="639" t="s">
        <v>685</v>
      </c>
      <c r="D152" s="640">
        <f t="shared" si="93"/>
        <v>99.999999999999986</v>
      </c>
      <c r="E152" s="641">
        <f t="shared" si="94"/>
        <v>32.987803596273331</v>
      </c>
      <c r="F152" s="642">
        <f>'6'!F152</f>
        <v>4.3059844991513287</v>
      </c>
      <c r="G152" s="643">
        <f>'6'!G152</f>
        <v>6.2910108896853476</v>
      </c>
      <c r="H152" s="644">
        <f>'6'!H152</f>
        <v>22.390808207436656</v>
      </c>
      <c r="I152" s="641">
        <f t="shared" si="95"/>
        <v>51.626844353962468</v>
      </c>
      <c r="J152" s="642">
        <f>'6'!J152</f>
        <v>25.584105848091326</v>
      </c>
      <c r="K152" s="643">
        <f>'6'!K152</f>
        <v>21.851223058557963</v>
      </c>
      <c r="L152" s="644">
        <f>'6'!L152</f>
        <v>4.191515447313181</v>
      </c>
      <c r="M152" s="645">
        <f>'6'!M152</f>
        <v>4.8824097912191053</v>
      </c>
      <c r="N152" s="637">
        <f t="shared" si="96"/>
        <v>8.2456259379352339</v>
      </c>
      <c r="O152" s="643">
        <f>'6'!O152</f>
        <v>8.2456259379352339</v>
      </c>
      <c r="P152" s="646">
        <f>'6'!P152</f>
        <v>0</v>
      </c>
      <c r="Q152" s="645">
        <f>'6'!Q152</f>
        <v>2.257316320609843</v>
      </c>
    </row>
    <row r="153" spans="1:17" s="116" customFormat="1">
      <c r="A153" s="543"/>
      <c r="B153" s="423" t="s">
        <v>686</v>
      </c>
      <c r="C153" s="639" t="s">
        <v>687</v>
      </c>
      <c r="D153" s="640">
        <f t="shared" si="93"/>
        <v>99.999999999999986</v>
      </c>
      <c r="E153" s="641">
        <f t="shared" si="94"/>
        <v>32.987803596273331</v>
      </c>
      <c r="F153" s="642">
        <f>'6'!F153</f>
        <v>4.3059844991513287</v>
      </c>
      <c r="G153" s="643">
        <f>'6'!G153</f>
        <v>6.2910108896853476</v>
      </c>
      <c r="H153" s="644">
        <f>'6'!H153</f>
        <v>22.390808207436656</v>
      </c>
      <c r="I153" s="641">
        <f t="shared" si="95"/>
        <v>51.626844353962468</v>
      </c>
      <c r="J153" s="642">
        <f>'6'!J153</f>
        <v>25.584105848091326</v>
      </c>
      <c r="K153" s="643">
        <f>'6'!K153</f>
        <v>21.851223058557963</v>
      </c>
      <c r="L153" s="644">
        <f>'6'!L153</f>
        <v>4.191515447313181</v>
      </c>
      <c r="M153" s="645">
        <f>'6'!M153</f>
        <v>4.8824097912191053</v>
      </c>
      <c r="N153" s="637">
        <f t="shared" si="96"/>
        <v>8.2456259379352339</v>
      </c>
      <c r="O153" s="643">
        <f>'6'!O153</f>
        <v>8.2456259379352339</v>
      </c>
      <c r="P153" s="646">
        <f>'6'!P153</f>
        <v>0</v>
      </c>
      <c r="Q153" s="645">
        <f>'6'!Q153</f>
        <v>2.257316320609843</v>
      </c>
    </row>
    <row r="154" spans="1:17" s="116" customFormat="1">
      <c r="A154" s="543"/>
      <c r="B154" s="423" t="s">
        <v>688</v>
      </c>
      <c r="C154" s="639" t="s">
        <v>689</v>
      </c>
      <c r="D154" s="640">
        <f t="shared" si="93"/>
        <v>99.999999999999986</v>
      </c>
      <c r="E154" s="641">
        <f t="shared" si="94"/>
        <v>32.987803596273331</v>
      </c>
      <c r="F154" s="642">
        <f>'6'!F154</f>
        <v>4.3059844991513287</v>
      </c>
      <c r="G154" s="643">
        <f>'6'!G154</f>
        <v>6.2910108896853476</v>
      </c>
      <c r="H154" s="644">
        <f>'6'!H154</f>
        <v>22.390808207436656</v>
      </c>
      <c r="I154" s="641">
        <f t="shared" si="95"/>
        <v>51.626844353962468</v>
      </c>
      <c r="J154" s="642">
        <f>'6'!J154</f>
        <v>25.584105848091326</v>
      </c>
      <c r="K154" s="643">
        <f>'6'!K154</f>
        <v>21.851223058557963</v>
      </c>
      <c r="L154" s="644">
        <f>'6'!L154</f>
        <v>4.191515447313181</v>
      </c>
      <c r="M154" s="645">
        <f>'6'!M154</f>
        <v>4.8824097912191053</v>
      </c>
      <c r="N154" s="637">
        <f t="shared" si="96"/>
        <v>8.2456259379352339</v>
      </c>
      <c r="O154" s="643">
        <f>'6'!O154</f>
        <v>8.2456259379352339</v>
      </c>
      <c r="P154" s="646">
        <f>'6'!P154</f>
        <v>0</v>
      </c>
      <c r="Q154" s="645">
        <f>'6'!Q154</f>
        <v>2.257316320609843</v>
      </c>
    </row>
    <row r="155" spans="1:17" s="116" customFormat="1">
      <c r="A155" s="543"/>
      <c r="B155" s="423" t="s">
        <v>690</v>
      </c>
      <c r="C155" s="639" t="s">
        <v>691</v>
      </c>
      <c r="D155" s="640">
        <f t="shared" si="93"/>
        <v>99.999999999999986</v>
      </c>
      <c r="E155" s="641">
        <f t="shared" si="94"/>
        <v>32.987803596273331</v>
      </c>
      <c r="F155" s="642">
        <f>'6'!F155</f>
        <v>4.3059844991513287</v>
      </c>
      <c r="G155" s="643">
        <f>'6'!G155</f>
        <v>6.2910108896853476</v>
      </c>
      <c r="H155" s="644">
        <f>'6'!H155</f>
        <v>22.390808207436656</v>
      </c>
      <c r="I155" s="641">
        <f t="shared" si="95"/>
        <v>51.626844353962468</v>
      </c>
      <c r="J155" s="642">
        <f>'6'!J155</f>
        <v>25.584105848091326</v>
      </c>
      <c r="K155" s="643">
        <f>'6'!K155</f>
        <v>21.851223058557963</v>
      </c>
      <c r="L155" s="644">
        <f>'6'!L155</f>
        <v>4.191515447313181</v>
      </c>
      <c r="M155" s="645">
        <f>'6'!M155</f>
        <v>4.8824097912191053</v>
      </c>
      <c r="N155" s="637">
        <f t="shared" si="96"/>
        <v>8.2456259379352339</v>
      </c>
      <c r="O155" s="643">
        <f>'6'!O155</f>
        <v>8.2456259379352339</v>
      </c>
      <c r="P155" s="646">
        <f>'6'!P155</f>
        <v>0</v>
      </c>
      <c r="Q155" s="645">
        <f>'6'!Q155</f>
        <v>2.257316320609843</v>
      </c>
    </row>
    <row r="156" spans="1:17" s="116" customFormat="1">
      <c r="A156" s="543"/>
      <c r="B156" s="423" t="s">
        <v>692</v>
      </c>
      <c r="C156" s="639" t="s">
        <v>693</v>
      </c>
      <c r="D156" s="640">
        <f t="shared" si="93"/>
        <v>99.999999999999986</v>
      </c>
      <c r="E156" s="641">
        <f t="shared" si="94"/>
        <v>32.987803596273331</v>
      </c>
      <c r="F156" s="642">
        <f>'6'!F156</f>
        <v>4.3059844991513287</v>
      </c>
      <c r="G156" s="643">
        <f>'6'!G156</f>
        <v>6.2910108896853476</v>
      </c>
      <c r="H156" s="644">
        <f>'6'!H156</f>
        <v>22.390808207436656</v>
      </c>
      <c r="I156" s="641">
        <f t="shared" si="95"/>
        <v>51.626844353962468</v>
      </c>
      <c r="J156" s="642">
        <f>'6'!J156</f>
        <v>25.584105848091326</v>
      </c>
      <c r="K156" s="643">
        <f>'6'!K156</f>
        <v>21.851223058557963</v>
      </c>
      <c r="L156" s="644">
        <f>'6'!L156</f>
        <v>4.191515447313181</v>
      </c>
      <c r="M156" s="645">
        <f>'6'!M156</f>
        <v>4.8824097912191053</v>
      </c>
      <c r="N156" s="637">
        <f t="shared" si="96"/>
        <v>8.2456259379352339</v>
      </c>
      <c r="O156" s="643">
        <f>'6'!O156</f>
        <v>8.2456259379352339</v>
      </c>
      <c r="P156" s="646">
        <f>'6'!P156</f>
        <v>0</v>
      </c>
      <c r="Q156" s="645">
        <f>'6'!Q156</f>
        <v>2.257316320609843</v>
      </c>
    </row>
    <row r="157" spans="1:17" s="116" customFormat="1">
      <c r="A157" s="543"/>
      <c r="B157" s="423" t="s">
        <v>694</v>
      </c>
      <c r="C157" s="639" t="s">
        <v>695</v>
      </c>
      <c r="D157" s="640">
        <f t="shared" si="93"/>
        <v>99.999999999999986</v>
      </c>
      <c r="E157" s="641">
        <f t="shared" si="94"/>
        <v>32.987803596273331</v>
      </c>
      <c r="F157" s="642">
        <f>'6'!F157</f>
        <v>4.3059844991513287</v>
      </c>
      <c r="G157" s="643">
        <f>'6'!G157</f>
        <v>6.2910108896853476</v>
      </c>
      <c r="H157" s="644">
        <f>'6'!H157</f>
        <v>22.390808207436656</v>
      </c>
      <c r="I157" s="641">
        <f t="shared" si="95"/>
        <v>51.626844353962468</v>
      </c>
      <c r="J157" s="642">
        <f>'6'!J157</f>
        <v>25.584105848091326</v>
      </c>
      <c r="K157" s="643">
        <f>'6'!K157</f>
        <v>21.851223058557963</v>
      </c>
      <c r="L157" s="644">
        <f>'6'!L157</f>
        <v>4.191515447313181</v>
      </c>
      <c r="M157" s="645">
        <f>'6'!M157</f>
        <v>4.8824097912191053</v>
      </c>
      <c r="N157" s="637">
        <f t="shared" si="96"/>
        <v>8.2456259379352339</v>
      </c>
      <c r="O157" s="643">
        <f>'6'!O157</f>
        <v>8.2456259379352339</v>
      </c>
      <c r="P157" s="646">
        <f>'6'!P157</f>
        <v>0</v>
      </c>
      <c r="Q157" s="645">
        <f>'6'!Q157</f>
        <v>2.257316320609843</v>
      </c>
    </row>
    <row r="158" spans="1:17" s="116" customFormat="1">
      <c r="A158" s="543"/>
      <c r="B158" s="423" t="s">
        <v>696</v>
      </c>
      <c r="C158" s="639" t="s">
        <v>697</v>
      </c>
      <c r="D158" s="640">
        <f t="shared" si="93"/>
        <v>99.999999999999986</v>
      </c>
      <c r="E158" s="641">
        <f t="shared" si="94"/>
        <v>32.987803596273331</v>
      </c>
      <c r="F158" s="642">
        <f>'6'!F158</f>
        <v>4.3059844991513287</v>
      </c>
      <c r="G158" s="643">
        <f>'6'!G158</f>
        <v>6.2910108896853476</v>
      </c>
      <c r="H158" s="644">
        <f>'6'!H158</f>
        <v>22.390808207436656</v>
      </c>
      <c r="I158" s="641">
        <f t="shared" si="95"/>
        <v>51.626844353962468</v>
      </c>
      <c r="J158" s="642">
        <f>'6'!J158</f>
        <v>25.584105848091326</v>
      </c>
      <c r="K158" s="643">
        <f>'6'!K158</f>
        <v>21.851223058557963</v>
      </c>
      <c r="L158" s="644">
        <f>'6'!L158</f>
        <v>4.191515447313181</v>
      </c>
      <c r="M158" s="645">
        <f>'6'!M158</f>
        <v>4.8824097912191053</v>
      </c>
      <c r="N158" s="637">
        <f t="shared" si="96"/>
        <v>8.2456259379352339</v>
      </c>
      <c r="O158" s="643">
        <f>'6'!O158</f>
        <v>8.2456259379352339</v>
      </c>
      <c r="P158" s="646">
        <f>'6'!P158</f>
        <v>0</v>
      </c>
      <c r="Q158" s="645">
        <f>'6'!Q158</f>
        <v>2.257316320609843</v>
      </c>
    </row>
    <row r="159" spans="1:17" s="116" customFormat="1">
      <c r="A159" s="543"/>
      <c r="B159" s="423" t="s">
        <v>698</v>
      </c>
      <c r="C159" s="639" t="s">
        <v>699</v>
      </c>
      <c r="D159" s="640">
        <f t="shared" si="93"/>
        <v>99.999999999999986</v>
      </c>
      <c r="E159" s="641">
        <f t="shared" si="94"/>
        <v>32.987803596273331</v>
      </c>
      <c r="F159" s="642">
        <f>'6'!F159</f>
        <v>4.3059844991513287</v>
      </c>
      <c r="G159" s="643">
        <f>'6'!G159</f>
        <v>6.2910108896853476</v>
      </c>
      <c r="H159" s="644">
        <f>'6'!H159</f>
        <v>22.390808207436656</v>
      </c>
      <c r="I159" s="641">
        <f t="shared" si="95"/>
        <v>51.626844353962468</v>
      </c>
      <c r="J159" s="642">
        <f>'6'!J159</f>
        <v>25.584105848091326</v>
      </c>
      <c r="K159" s="643">
        <f>'6'!K159</f>
        <v>21.851223058557963</v>
      </c>
      <c r="L159" s="644">
        <f>'6'!L159</f>
        <v>4.191515447313181</v>
      </c>
      <c r="M159" s="645">
        <f>'6'!M159</f>
        <v>4.8824097912191053</v>
      </c>
      <c r="N159" s="637">
        <f t="shared" si="96"/>
        <v>8.2456259379352339</v>
      </c>
      <c r="O159" s="643">
        <f>'6'!O159</f>
        <v>8.2456259379352339</v>
      </c>
      <c r="P159" s="646">
        <f>'6'!P159</f>
        <v>0</v>
      </c>
      <c r="Q159" s="645">
        <f>'6'!Q159</f>
        <v>2.257316320609843</v>
      </c>
    </row>
    <row r="160" spans="1:17" s="116" customFormat="1">
      <c r="A160" s="543"/>
      <c r="B160" s="419" t="s">
        <v>700</v>
      </c>
      <c r="C160" s="639" t="s">
        <v>701</v>
      </c>
      <c r="D160" s="640">
        <f t="shared" si="93"/>
        <v>99.999999999999986</v>
      </c>
      <c r="E160" s="641">
        <f t="shared" si="94"/>
        <v>32.987803596273331</v>
      </c>
      <c r="F160" s="642">
        <f>'6'!F160</f>
        <v>4.3059844991513287</v>
      </c>
      <c r="G160" s="643">
        <f>'6'!G160</f>
        <v>6.2910108896853476</v>
      </c>
      <c r="H160" s="644">
        <f>'6'!H160</f>
        <v>22.390808207436656</v>
      </c>
      <c r="I160" s="641">
        <f t="shared" si="95"/>
        <v>51.626844353962468</v>
      </c>
      <c r="J160" s="642">
        <f>'6'!J160</f>
        <v>25.584105848091326</v>
      </c>
      <c r="K160" s="643">
        <f>'6'!K160</f>
        <v>21.851223058557963</v>
      </c>
      <c r="L160" s="644">
        <f>'6'!L160</f>
        <v>4.191515447313181</v>
      </c>
      <c r="M160" s="645">
        <f>'6'!M160</f>
        <v>4.8824097912191053</v>
      </c>
      <c r="N160" s="637">
        <f t="shared" si="96"/>
        <v>8.2456259379352339</v>
      </c>
      <c r="O160" s="643">
        <f>'6'!O160</f>
        <v>8.2456259379352339</v>
      </c>
      <c r="P160" s="646">
        <f>'6'!P160</f>
        <v>0</v>
      </c>
      <c r="Q160" s="645">
        <f>'6'!Q160</f>
        <v>2.257316320609843</v>
      </c>
    </row>
    <row r="161" spans="1:35" s="116" customFormat="1">
      <c r="A161" s="543"/>
      <c r="B161" s="423" t="s">
        <v>702</v>
      </c>
      <c r="C161" s="639" t="s">
        <v>703</v>
      </c>
      <c r="D161" s="640">
        <f t="shared" si="93"/>
        <v>99.999999999999986</v>
      </c>
      <c r="E161" s="641">
        <f t="shared" si="94"/>
        <v>32.987803596273331</v>
      </c>
      <c r="F161" s="642">
        <f>'6'!F161</f>
        <v>4.3059844991513287</v>
      </c>
      <c r="G161" s="643">
        <f>'6'!G161</f>
        <v>6.2910108896853476</v>
      </c>
      <c r="H161" s="644">
        <f>'6'!H161</f>
        <v>22.390808207436656</v>
      </c>
      <c r="I161" s="641">
        <f t="shared" si="95"/>
        <v>51.626844353962468</v>
      </c>
      <c r="J161" s="642">
        <f>'6'!J161</f>
        <v>25.584105848091326</v>
      </c>
      <c r="K161" s="643">
        <f>'6'!K161</f>
        <v>21.851223058557963</v>
      </c>
      <c r="L161" s="644">
        <f>'6'!L161</f>
        <v>4.191515447313181</v>
      </c>
      <c r="M161" s="645">
        <f>'6'!M161</f>
        <v>4.8824097912191053</v>
      </c>
      <c r="N161" s="637">
        <f t="shared" si="96"/>
        <v>8.2456259379352339</v>
      </c>
      <c r="O161" s="643">
        <f>'6'!O161</f>
        <v>8.2456259379352339</v>
      </c>
      <c r="P161" s="646">
        <f>'6'!P161</f>
        <v>0</v>
      </c>
      <c r="Q161" s="645">
        <f>'6'!Q161</f>
        <v>2.257316320609843</v>
      </c>
    </row>
    <row r="162" spans="1:35" s="116" customFormat="1">
      <c r="A162" s="543"/>
      <c r="B162" s="423" t="s">
        <v>704</v>
      </c>
      <c r="C162" s="647" t="s">
        <v>705</v>
      </c>
      <c r="D162" s="648">
        <f t="shared" si="93"/>
        <v>99.999999999999986</v>
      </c>
      <c r="E162" s="649">
        <f t="shared" si="94"/>
        <v>32.987803596273331</v>
      </c>
      <c r="F162" s="650">
        <f>'6'!F162</f>
        <v>4.3059844991513287</v>
      </c>
      <c r="G162" s="651">
        <f>'6'!G162</f>
        <v>6.2910108896853476</v>
      </c>
      <c r="H162" s="652">
        <f>'6'!H162</f>
        <v>22.390808207436656</v>
      </c>
      <c r="I162" s="649">
        <f t="shared" si="95"/>
        <v>51.626844353962468</v>
      </c>
      <c r="J162" s="650">
        <f>'6'!J162</f>
        <v>25.584105848091326</v>
      </c>
      <c r="K162" s="651">
        <f>'6'!K162</f>
        <v>21.851223058557963</v>
      </c>
      <c r="L162" s="652">
        <f>'6'!L162</f>
        <v>4.191515447313181</v>
      </c>
      <c r="M162" s="653">
        <f>'6'!M162</f>
        <v>4.8824097912191053</v>
      </c>
      <c r="N162" s="637">
        <f t="shared" si="96"/>
        <v>8.2456259379352339</v>
      </c>
      <c r="O162" s="651">
        <f>'6'!O162</f>
        <v>8.2456259379352339</v>
      </c>
      <c r="P162" s="654">
        <f>'6'!P162</f>
        <v>0</v>
      </c>
      <c r="Q162" s="653">
        <f>'6'!Q162</f>
        <v>2.257316320609843</v>
      </c>
    </row>
    <row r="163" spans="1:35" s="116" customFormat="1" ht="15.75" thickBot="1">
      <c r="A163" s="543"/>
      <c r="B163" s="696" t="s">
        <v>706</v>
      </c>
      <c r="C163" s="697" t="s">
        <v>707</v>
      </c>
      <c r="D163" s="698">
        <f t="shared" si="93"/>
        <v>99.999999999999986</v>
      </c>
      <c r="E163" s="699">
        <f t="shared" si="94"/>
        <v>32.987803596273331</v>
      </c>
      <c r="F163" s="700">
        <f>'6'!F163</f>
        <v>4.3059844991513287</v>
      </c>
      <c r="G163" s="701">
        <f>'6'!G163</f>
        <v>6.2910108896853476</v>
      </c>
      <c r="H163" s="702">
        <f>'6'!H163</f>
        <v>22.390808207436656</v>
      </c>
      <c r="I163" s="699">
        <f t="shared" si="95"/>
        <v>51.626844353962468</v>
      </c>
      <c r="J163" s="700">
        <f>'6'!J163</f>
        <v>25.584105848091326</v>
      </c>
      <c r="K163" s="701">
        <f>'6'!K163</f>
        <v>21.851223058557963</v>
      </c>
      <c r="L163" s="702">
        <f>'6'!L163</f>
        <v>4.191515447313181</v>
      </c>
      <c r="M163" s="703">
        <f>'6'!M163</f>
        <v>4.8824097912191053</v>
      </c>
      <c r="N163" s="637">
        <f t="shared" si="96"/>
        <v>8.2456259379352339</v>
      </c>
      <c r="O163" s="701">
        <f>'6'!O163</f>
        <v>8.2456259379352339</v>
      </c>
      <c r="P163" s="704">
        <f>'6'!P163</f>
        <v>0</v>
      </c>
      <c r="Q163" s="703">
        <f>'6'!Q163</f>
        <v>2.257316320609843</v>
      </c>
    </row>
    <row r="164" spans="1:35" ht="26.25" thickBot="1">
      <c r="A164" s="543"/>
      <c r="B164" s="705" t="s">
        <v>205</v>
      </c>
      <c r="C164" s="706" t="s">
        <v>708</v>
      </c>
      <c r="D164" s="707">
        <f t="shared" si="93"/>
        <v>99.999999999999986</v>
      </c>
      <c r="E164" s="708">
        <f t="shared" si="94"/>
        <v>32.987803596273331</v>
      </c>
      <c r="F164" s="709">
        <f>IFERROR(F116/$D$116*100, 0)</f>
        <v>4.3059844991513287</v>
      </c>
      <c r="G164" s="710">
        <f>IFERROR(G116/$D$116*100, 0)</f>
        <v>6.2910108896853476</v>
      </c>
      <c r="H164" s="711">
        <f>IFERROR(H116/$D$116*100, 0)</f>
        <v>22.390808207436656</v>
      </c>
      <c r="I164" s="708">
        <f t="shared" si="95"/>
        <v>51.626844353962468</v>
      </c>
      <c r="J164" s="709">
        <f t="shared" ref="J164:Q164" si="97">IFERROR(J116/$D$116*100, 0)</f>
        <v>25.584105848091326</v>
      </c>
      <c r="K164" s="710">
        <f t="shared" si="97"/>
        <v>21.851223058557963</v>
      </c>
      <c r="L164" s="711">
        <f t="shared" si="97"/>
        <v>4.191515447313181</v>
      </c>
      <c r="M164" s="708">
        <f t="shared" si="97"/>
        <v>4.8824097912191045</v>
      </c>
      <c r="N164" s="712">
        <f t="shared" si="96"/>
        <v>8.2456259379352339</v>
      </c>
      <c r="O164" s="710">
        <f>IFERROR(O116/$D$116*100, 0)</f>
        <v>8.2456259379352339</v>
      </c>
      <c r="P164" s="713">
        <f t="shared" si="97"/>
        <v>0</v>
      </c>
      <c r="Q164" s="708">
        <f t="shared" si="97"/>
        <v>2.257316320609843</v>
      </c>
      <c r="R164" s="116"/>
      <c r="S164" s="116"/>
      <c r="T164" s="116"/>
      <c r="U164" s="116"/>
      <c r="AC164" s="116"/>
      <c r="AD164" s="116"/>
      <c r="AE164" s="116"/>
      <c r="AF164" s="116"/>
      <c r="AG164" s="116"/>
      <c r="AH164" s="116"/>
      <c r="AI164" s="116"/>
    </row>
    <row r="165" spans="1:35">
      <c r="S165" s="119"/>
      <c r="T165" s="119"/>
      <c r="U165" s="11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826C6-8CC6-45C4-B7EB-1048F1896990}">
  <sheetPr codeName="Sheet102">
    <tabColor theme="0" tint="-0.14999847407452621"/>
  </sheetPr>
  <dimension ref="A1:K107"/>
  <sheetViews>
    <sheetView showGridLines="0" workbookViewId="0"/>
  </sheetViews>
  <sheetFormatPr defaultRowHeight="15"/>
  <cols>
    <col min="2" max="2" width="10.42578125" customWidth="1"/>
    <col min="3" max="3" width="64.85546875" customWidth="1"/>
    <col min="4" max="4" width="16" customWidth="1"/>
    <col min="5" max="5" width="22.140625" customWidth="1"/>
    <col min="6" max="6" width="9.140625" style="116"/>
    <col min="7" max="7" width="15.85546875" style="116" bestFit="1" customWidth="1"/>
    <col min="8" max="8" width="9.140625" style="116"/>
    <col min="9" max="9" width="11.85546875" style="116" bestFit="1" customWidth="1"/>
    <col min="10" max="10" width="10.42578125" style="116" bestFit="1" customWidth="1"/>
    <col min="11" max="11" width="9.140625" style="116"/>
  </cols>
  <sheetData>
    <row r="1" spans="1:11">
      <c r="A1" s="504"/>
      <c r="B1" s="504"/>
      <c r="C1" s="504"/>
      <c r="D1" s="504"/>
      <c r="E1" s="504"/>
    </row>
    <row r="2" spans="1:11" ht="84">
      <c r="A2" s="504"/>
      <c r="B2" s="504"/>
      <c r="C2" s="504"/>
      <c r="D2" s="504"/>
      <c r="E2" s="506" t="s">
        <v>711</v>
      </c>
    </row>
    <row r="3" spans="1:11">
      <c r="A3" s="504"/>
      <c r="B3" s="504"/>
      <c r="C3" s="28" t="s">
        <v>1332</v>
      </c>
      <c r="D3" s="504"/>
      <c r="E3" s="504"/>
    </row>
    <row r="4" spans="1:11">
      <c r="A4" s="504"/>
      <c r="B4" s="504"/>
      <c r="C4" s="28" t="s">
        <v>1333</v>
      </c>
      <c r="D4" s="504"/>
      <c r="E4" s="504"/>
    </row>
    <row r="5" spans="1:11">
      <c r="A5" s="504"/>
      <c r="B5" s="504"/>
      <c r="C5" s="28"/>
      <c r="D5" s="504"/>
      <c r="E5" s="504"/>
    </row>
    <row r="6" spans="1:11">
      <c r="A6" s="504"/>
      <c r="B6" s="504"/>
      <c r="C6" s="504"/>
      <c r="D6" s="504"/>
      <c r="E6" s="504"/>
    </row>
    <row r="7" spans="1:11" ht="31.5">
      <c r="A7" s="504"/>
      <c r="B7" s="504"/>
      <c r="C7" s="714" t="s">
        <v>712</v>
      </c>
      <c r="D7" s="504"/>
      <c r="E7" s="504"/>
    </row>
    <row r="8" spans="1:11" ht="15.75" thickBot="1">
      <c r="A8" s="504"/>
      <c r="B8" s="504"/>
      <c r="C8" s="504"/>
      <c r="D8" s="504"/>
      <c r="E8" s="504"/>
    </row>
    <row r="9" spans="1:11" ht="15.75" thickBot="1">
      <c r="A9" s="504"/>
      <c r="B9" s="715" t="s">
        <v>2</v>
      </c>
      <c r="C9" s="716" t="s">
        <v>713</v>
      </c>
      <c r="D9" s="717" t="s">
        <v>714</v>
      </c>
      <c r="E9" s="718" t="s">
        <v>59</v>
      </c>
      <c r="F9"/>
      <c r="G9"/>
      <c r="H9"/>
      <c r="I9"/>
      <c r="J9"/>
      <c r="K9"/>
    </row>
    <row r="10" spans="1:11" ht="16.5" thickTop="1" thickBot="1">
      <c r="A10" s="504"/>
      <c r="B10" s="719"/>
      <c r="C10" s="720" t="s">
        <v>715</v>
      </c>
      <c r="D10" s="721"/>
      <c r="E10" s="722"/>
      <c r="F10"/>
      <c r="G10"/>
      <c r="H10"/>
      <c r="I10"/>
      <c r="J10"/>
      <c r="K10"/>
    </row>
    <row r="11" spans="1:11" ht="15.75" thickTop="1">
      <c r="A11" s="504"/>
      <c r="B11" s="723">
        <v>1</v>
      </c>
      <c r="C11" s="724" t="s">
        <v>716</v>
      </c>
      <c r="D11" s="725" t="s">
        <v>717</v>
      </c>
      <c r="E11" s="726">
        <v>1324.2</v>
      </c>
      <c r="F11"/>
      <c r="G11"/>
      <c r="H11"/>
      <c r="I11"/>
      <c r="J11"/>
      <c r="K11"/>
    </row>
    <row r="12" spans="1:11" ht="15.75" thickBot="1">
      <c r="A12" s="504"/>
      <c r="B12" s="727">
        <v>2</v>
      </c>
      <c r="C12" s="728" t="s">
        <v>718</v>
      </c>
      <c r="D12" s="729" t="s">
        <v>717</v>
      </c>
      <c r="E12" s="730">
        <v>1217.306</v>
      </c>
      <c r="F12"/>
      <c r="G12"/>
      <c r="H12"/>
      <c r="I12"/>
      <c r="J12"/>
      <c r="K12"/>
    </row>
    <row r="13" spans="1:11">
      <c r="A13" s="504"/>
      <c r="B13" s="731">
        <v>3</v>
      </c>
      <c r="C13" s="732" t="s">
        <v>719</v>
      </c>
      <c r="D13" s="733" t="s">
        <v>717</v>
      </c>
      <c r="E13" s="734">
        <v>1120.9999999999998</v>
      </c>
      <c r="F13"/>
      <c r="G13"/>
      <c r="H13"/>
      <c r="I13"/>
      <c r="J13"/>
      <c r="K13"/>
    </row>
    <row r="14" spans="1:11">
      <c r="A14" s="504"/>
      <c r="B14" s="735" t="s">
        <v>720</v>
      </c>
      <c r="C14" s="736" t="s">
        <v>721</v>
      </c>
      <c r="D14" s="737" t="s">
        <v>717</v>
      </c>
      <c r="E14" s="738">
        <v>0</v>
      </c>
      <c r="F14"/>
      <c r="G14"/>
      <c r="H14"/>
      <c r="I14"/>
      <c r="J14"/>
      <c r="K14"/>
    </row>
    <row r="15" spans="1:11">
      <c r="A15" s="504"/>
      <c r="B15" s="739" t="s">
        <v>722</v>
      </c>
      <c r="C15" s="740" t="s">
        <v>723</v>
      </c>
      <c r="D15" s="741" t="s">
        <v>717</v>
      </c>
      <c r="E15" s="742">
        <v>0</v>
      </c>
      <c r="F15"/>
      <c r="G15"/>
      <c r="H15"/>
      <c r="I15"/>
      <c r="J15"/>
      <c r="K15"/>
    </row>
    <row r="16" spans="1:11" ht="15.75" thickBot="1">
      <c r="A16" s="504"/>
      <c r="B16" s="743" t="s">
        <v>724</v>
      </c>
      <c r="C16" s="744" t="s">
        <v>725</v>
      </c>
      <c r="D16" s="745" t="s">
        <v>717</v>
      </c>
      <c r="E16" s="746">
        <v>0</v>
      </c>
      <c r="F16"/>
      <c r="G16"/>
      <c r="H16"/>
      <c r="I16"/>
      <c r="J16"/>
      <c r="K16"/>
    </row>
    <row r="17" spans="1:11">
      <c r="A17" s="504"/>
      <c r="B17" s="731" t="s">
        <v>726</v>
      </c>
      <c r="C17" s="732" t="s">
        <v>727</v>
      </c>
      <c r="D17" s="747" t="s">
        <v>717</v>
      </c>
      <c r="E17" s="748">
        <f>E18+E23+E25</f>
        <v>955.01804972108835</v>
      </c>
      <c r="F17"/>
      <c r="G17"/>
      <c r="H17"/>
      <c r="I17"/>
      <c r="J17"/>
      <c r="K17"/>
    </row>
    <row r="18" spans="1:11">
      <c r="A18" s="504"/>
      <c r="B18" s="749" t="s">
        <v>728</v>
      </c>
      <c r="C18" s="750" t="s">
        <v>729</v>
      </c>
      <c r="D18" s="751" t="s">
        <v>717</v>
      </c>
      <c r="E18" s="752">
        <f>E19+E22</f>
        <v>715.12824872108831</v>
      </c>
      <c r="F18"/>
      <c r="G18"/>
      <c r="H18"/>
      <c r="I18"/>
      <c r="J18"/>
      <c r="K18"/>
    </row>
    <row r="19" spans="1:11">
      <c r="A19" s="504"/>
      <c r="B19" s="735" t="s">
        <v>730</v>
      </c>
      <c r="C19" s="736" t="s">
        <v>731</v>
      </c>
      <c r="D19" s="737" t="s">
        <v>717</v>
      </c>
      <c r="E19" s="742">
        <v>256.10747072108836</v>
      </c>
      <c r="F19"/>
      <c r="G19"/>
      <c r="H19"/>
      <c r="I19"/>
      <c r="J19"/>
      <c r="K19"/>
    </row>
    <row r="20" spans="1:11">
      <c r="A20" s="504"/>
      <c r="B20" s="735" t="s">
        <v>732</v>
      </c>
      <c r="C20" s="736" t="s">
        <v>733</v>
      </c>
      <c r="D20" s="737" t="s">
        <v>717</v>
      </c>
      <c r="E20" s="742">
        <v>0</v>
      </c>
      <c r="F20"/>
      <c r="G20"/>
      <c r="H20"/>
      <c r="I20"/>
      <c r="J20"/>
      <c r="K20"/>
    </row>
    <row r="21" spans="1:11">
      <c r="A21" s="504"/>
      <c r="B21" s="753" t="s">
        <v>734</v>
      </c>
      <c r="C21" s="754" t="s">
        <v>723</v>
      </c>
      <c r="D21" s="755" t="s">
        <v>717</v>
      </c>
      <c r="E21" s="742">
        <v>49.117601000000001</v>
      </c>
      <c r="F21"/>
      <c r="G21"/>
      <c r="H21"/>
      <c r="I21"/>
      <c r="J21"/>
      <c r="K21"/>
    </row>
    <row r="22" spans="1:11">
      <c r="A22" s="504"/>
      <c r="B22" s="735" t="s">
        <v>735</v>
      </c>
      <c r="C22" s="736" t="s">
        <v>736</v>
      </c>
      <c r="D22" s="737" t="s">
        <v>717</v>
      </c>
      <c r="E22" s="742">
        <v>459.02077799999995</v>
      </c>
      <c r="F22"/>
      <c r="G22"/>
      <c r="H22"/>
      <c r="I22"/>
      <c r="J22"/>
      <c r="K22"/>
    </row>
    <row r="23" spans="1:11">
      <c r="A23" s="504"/>
      <c r="B23" s="749" t="s">
        <v>737</v>
      </c>
      <c r="C23" s="750" t="s">
        <v>738</v>
      </c>
      <c r="D23" s="751" t="s">
        <v>717</v>
      </c>
      <c r="E23" s="756">
        <v>239.88980100000003</v>
      </c>
      <c r="F23"/>
      <c r="G23"/>
      <c r="H23"/>
      <c r="I23"/>
      <c r="J23"/>
      <c r="K23"/>
    </row>
    <row r="24" spans="1:11">
      <c r="A24" s="504"/>
      <c r="B24" s="735" t="s">
        <v>739</v>
      </c>
      <c r="C24" s="736" t="s">
        <v>740</v>
      </c>
      <c r="D24" s="737" t="s">
        <v>717</v>
      </c>
      <c r="E24" s="742">
        <v>0</v>
      </c>
      <c r="F24"/>
      <c r="G24"/>
      <c r="H24"/>
      <c r="I24"/>
      <c r="J24"/>
      <c r="K24"/>
    </row>
    <row r="25" spans="1:11" ht="15.75" thickBot="1">
      <c r="A25" s="504"/>
      <c r="B25" s="727" t="s">
        <v>741</v>
      </c>
      <c r="C25" s="728" t="s">
        <v>742</v>
      </c>
      <c r="D25" s="729" t="s">
        <v>717</v>
      </c>
      <c r="E25" s="730">
        <v>0</v>
      </c>
      <c r="F25"/>
      <c r="G25"/>
      <c r="H25"/>
      <c r="I25"/>
      <c r="J25"/>
      <c r="K25"/>
    </row>
    <row r="26" spans="1:11" ht="15.75" thickBot="1">
      <c r="A26" s="504"/>
      <c r="B26" s="757" t="s">
        <v>743</v>
      </c>
      <c r="C26" s="758" t="s">
        <v>744</v>
      </c>
      <c r="D26" s="759" t="s">
        <v>717</v>
      </c>
      <c r="E26" s="760">
        <v>0.08</v>
      </c>
      <c r="F26"/>
      <c r="G26"/>
      <c r="H26"/>
      <c r="I26"/>
      <c r="J26"/>
      <c r="K26"/>
    </row>
    <row r="27" spans="1:11">
      <c r="A27" s="504"/>
      <c r="B27" s="761" t="s">
        <v>745</v>
      </c>
      <c r="C27" s="762" t="s">
        <v>746</v>
      </c>
      <c r="D27" s="763" t="s">
        <v>717</v>
      </c>
      <c r="E27" s="764">
        <f>E11-E17-E26</f>
        <v>369.10195027891172</v>
      </c>
      <c r="F27"/>
      <c r="G27"/>
      <c r="H27"/>
      <c r="I27"/>
      <c r="J27"/>
      <c r="K27"/>
    </row>
    <row r="28" spans="1:11">
      <c r="A28" s="504"/>
      <c r="B28" s="765" t="s">
        <v>747</v>
      </c>
      <c r="C28" s="736" t="s">
        <v>748</v>
      </c>
      <c r="D28" s="737" t="s">
        <v>717</v>
      </c>
      <c r="E28" s="766">
        <f>E11-E13</f>
        <v>203.20000000000027</v>
      </c>
      <c r="F28"/>
      <c r="G28"/>
      <c r="H28"/>
      <c r="I28"/>
      <c r="J28"/>
      <c r="K28"/>
    </row>
    <row r="29" spans="1:11">
      <c r="A29" s="504"/>
      <c r="B29" s="765" t="s">
        <v>749</v>
      </c>
      <c r="C29" s="736" t="s">
        <v>750</v>
      </c>
      <c r="D29" s="737" t="s">
        <v>717</v>
      </c>
      <c r="E29" s="766">
        <f>E13-E17-E26-E31</f>
        <v>422.00942099999975</v>
      </c>
      <c r="F29"/>
      <c r="G29"/>
      <c r="H29"/>
      <c r="I29"/>
      <c r="J29"/>
      <c r="K29"/>
    </row>
    <row r="30" spans="1:11">
      <c r="A30" s="504"/>
      <c r="B30" s="735" t="s">
        <v>751</v>
      </c>
      <c r="C30" s="736" t="s">
        <v>752</v>
      </c>
      <c r="D30" s="737" t="s">
        <v>717</v>
      </c>
      <c r="E30" s="767">
        <f>$E$14-$E$19</f>
        <v>-256.10747072108836</v>
      </c>
      <c r="F30"/>
      <c r="G30"/>
      <c r="H30"/>
      <c r="I30"/>
      <c r="J30"/>
      <c r="K30"/>
    </row>
    <row r="31" spans="1:11">
      <c r="A31" s="504"/>
      <c r="B31" s="753" t="s">
        <v>753</v>
      </c>
      <c r="C31" s="754" t="s">
        <v>754</v>
      </c>
      <c r="D31" s="755" t="s">
        <v>717</v>
      </c>
      <c r="E31" s="768">
        <f>$E$14-$E$19</f>
        <v>-256.10747072108836</v>
      </c>
      <c r="F31"/>
      <c r="G31"/>
      <c r="H31"/>
      <c r="I31"/>
      <c r="J31"/>
      <c r="K31"/>
    </row>
    <row r="32" spans="1:11" ht="15.75" thickBot="1">
      <c r="A32" s="504"/>
      <c r="B32" s="753" t="s">
        <v>755</v>
      </c>
      <c r="C32" s="769" t="s">
        <v>756</v>
      </c>
      <c r="D32" s="770" t="s">
        <v>717</v>
      </c>
      <c r="E32" s="771">
        <f>E15-E21</f>
        <v>-49.117601000000001</v>
      </c>
      <c r="F32"/>
      <c r="G32"/>
      <c r="H32"/>
      <c r="I32"/>
      <c r="J32"/>
      <c r="K32"/>
    </row>
    <row r="33" spans="1:11" ht="16.5" thickTop="1" thickBot="1">
      <c r="A33" s="504"/>
      <c r="B33" s="719"/>
      <c r="C33" s="720" t="s">
        <v>757</v>
      </c>
      <c r="D33" s="721"/>
      <c r="E33" s="722"/>
      <c r="F33"/>
      <c r="G33"/>
      <c r="H33"/>
      <c r="I33"/>
      <c r="J33"/>
      <c r="K33"/>
    </row>
    <row r="34" spans="1:11" ht="15.75" thickTop="1">
      <c r="A34" s="504"/>
      <c r="B34" s="731" t="s">
        <v>758</v>
      </c>
      <c r="C34" s="732" t="s">
        <v>759</v>
      </c>
      <c r="D34" s="737" t="s">
        <v>717</v>
      </c>
      <c r="E34" s="748">
        <f>E35+E36</f>
        <v>2129.6227688280896</v>
      </c>
      <c r="F34"/>
      <c r="G34"/>
      <c r="H34"/>
      <c r="I34"/>
      <c r="J34"/>
      <c r="K34"/>
    </row>
    <row r="35" spans="1:11">
      <c r="A35" s="504"/>
      <c r="B35" s="735" t="s">
        <v>760</v>
      </c>
      <c r="C35" s="736" t="s">
        <v>761</v>
      </c>
      <c r="D35" s="737" t="s">
        <v>717</v>
      </c>
      <c r="E35" s="772">
        <v>2112.37</v>
      </c>
      <c r="F35"/>
      <c r="G35"/>
      <c r="H35"/>
      <c r="I35"/>
      <c r="J35"/>
      <c r="K35"/>
    </row>
    <row r="36" spans="1:11" ht="15.75" thickBot="1">
      <c r="A36" s="504"/>
      <c r="B36" s="735" t="s">
        <v>762</v>
      </c>
      <c r="C36" s="773" t="s">
        <v>763</v>
      </c>
      <c r="D36" s="737" t="s">
        <v>717</v>
      </c>
      <c r="E36" s="772">
        <v>17.252768828089899</v>
      </c>
      <c r="F36"/>
      <c r="G36"/>
      <c r="H36"/>
      <c r="I36"/>
      <c r="J36"/>
      <c r="K36"/>
    </row>
    <row r="37" spans="1:11" ht="26.25" thickBot="1">
      <c r="A37" s="504"/>
      <c r="B37" s="774" t="s">
        <v>764</v>
      </c>
      <c r="C37" s="775" t="s">
        <v>765</v>
      </c>
      <c r="D37" s="776" t="s">
        <v>717</v>
      </c>
      <c r="E37" s="777">
        <v>1723.7749469999999</v>
      </c>
      <c r="F37"/>
      <c r="G37"/>
      <c r="H37"/>
      <c r="I37"/>
      <c r="J37"/>
      <c r="K37"/>
    </row>
    <row r="38" spans="1:11" ht="26.25" thickBot="1">
      <c r="A38" s="504"/>
      <c r="B38" s="774" t="s">
        <v>766</v>
      </c>
      <c r="C38" s="778" t="s">
        <v>767</v>
      </c>
      <c r="D38" s="776" t="s">
        <v>717</v>
      </c>
      <c r="E38" s="779">
        <v>1480.8623824999997</v>
      </c>
      <c r="F38"/>
      <c r="G38"/>
      <c r="H38"/>
      <c r="I38"/>
      <c r="J38"/>
      <c r="K38"/>
    </row>
    <row r="39" spans="1:11" ht="15.75" thickBot="1">
      <c r="A39" s="504"/>
      <c r="B39" s="757" t="s">
        <v>768</v>
      </c>
      <c r="C39" s="758" t="s">
        <v>769</v>
      </c>
      <c r="D39" s="776" t="s">
        <v>717</v>
      </c>
      <c r="E39" s="760">
        <v>2129.6227688280901</v>
      </c>
      <c r="F39"/>
      <c r="G39"/>
      <c r="H39"/>
      <c r="I39"/>
      <c r="J39"/>
      <c r="K39"/>
    </row>
    <row r="40" spans="1:11" ht="15.75" thickBot="1">
      <c r="A40" s="504"/>
      <c r="B40" s="780" t="s">
        <v>770</v>
      </c>
      <c r="C40" s="781" t="s">
        <v>771</v>
      </c>
      <c r="D40" s="733" t="s">
        <v>717</v>
      </c>
      <c r="E40" s="782">
        <f>+E39</f>
        <v>2129.6227688280901</v>
      </c>
      <c r="F40"/>
      <c r="G40"/>
      <c r="H40"/>
      <c r="I40"/>
      <c r="J40"/>
      <c r="K40"/>
    </row>
    <row r="41" spans="1:11" ht="26.25" thickBot="1">
      <c r="A41" s="504"/>
      <c r="B41" s="783" t="s">
        <v>772</v>
      </c>
      <c r="C41" s="784" t="s">
        <v>773</v>
      </c>
      <c r="D41" s="785" t="s">
        <v>717</v>
      </c>
      <c r="E41" s="786">
        <f>E43+E49+E52</f>
        <v>862.95502701069518</v>
      </c>
      <c r="F41"/>
      <c r="G41"/>
      <c r="H41"/>
      <c r="I41"/>
      <c r="J41"/>
      <c r="K41"/>
    </row>
    <row r="42" spans="1:11" ht="26.25" thickBot="1">
      <c r="A42" s="504"/>
      <c r="B42" s="783"/>
      <c r="C42" s="784" t="s">
        <v>774</v>
      </c>
      <c r="D42" s="785" t="s">
        <v>717</v>
      </c>
      <c r="E42" s="786">
        <f>+E44+E47+E50</f>
        <v>880.20779583878505</v>
      </c>
      <c r="F42"/>
      <c r="G42"/>
      <c r="H42"/>
      <c r="I42"/>
      <c r="J42"/>
      <c r="K42"/>
    </row>
    <row r="43" spans="1:11">
      <c r="A43" s="504"/>
      <c r="B43" s="731" t="s">
        <v>775</v>
      </c>
      <c r="C43" s="732" t="s">
        <v>776</v>
      </c>
      <c r="D43" s="733" t="s">
        <v>717</v>
      </c>
      <c r="E43" s="748">
        <f>E44+E46</f>
        <v>655.54823409090909</v>
      </c>
      <c r="F43"/>
      <c r="G43"/>
      <c r="H43"/>
      <c r="I43"/>
      <c r="J43"/>
      <c r="K43"/>
    </row>
    <row r="44" spans="1:11">
      <c r="A44" s="504"/>
      <c r="B44" s="735" t="s">
        <v>777</v>
      </c>
      <c r="C44" s="736" t="s">
        <v>778</v>
      </c>
      <c r="D44" s="737" t="s">
        <v>717</v>
      </c>
      <c r="E44" s="772">
        <v>252.55650109090911</v>
      </c>
      <c r="F44"/>
      <c r="G44"/>
      <c r="H44"/>
      <c r="I44"/>
      <c r="J44"/>
      <c r="K44"/>
    </row>
    <row r="45" spans="1:11">
      <c r="A45" s="504"/>
      <c r="B45" s="753" t="s">
        <v>779</v>
      </c>
      <c r="C45" s="754" t="s">
        <v>780</v>
      </c>
      <c r="D45" s="737" t="s">
        <v>717</v>
      </c>
      <c r="E45" s="742">
        <v>49.117601000000001</v>
      </c>
      <c r="F45"/>
      <c r="G45"/>
      <c r="H45"/>
      <c r="I45"/>
      <c r="J45"/>
      <c r="K45"/>
    </row>
    <row r="46" spans="1:11">
      <c r="A46" s="504"/>
      <c r="B46" s="739" t="s">
        <v>781</v>
      </c>
      <c r="C46" s="740" t="s">
        <v>782</v>
      </c>
      <c r="D46" s="787" t="s">
        <v>717</v>
      </c>
      <c r="E46" s="742">
        <v>402.99173299999995</v>
      </c>
      <c r="F46"/>
      <c r="G46"/>
      <c r="H46"/>
      <c r="I46"/>
      <c r="J46"/>
      <c r="K46"/>
    </row>
    <row r="47" spans="1:11">
      <c r="A47" s="504"/>
      <c r="B47" s="739" t="s">
        <v>783</v>
      </c>
      <c r="C47" s="740" t="s">
        <v>784</v>
      </c>
      <c r="D47" s="787" t="s">
        <v>717</v>
      </c>
      <c r="E47" s="742">
        <v>403.9421329999999</v>
      </c>
      <c r="F47"/>
      <c r="G47"/>
      <c r="H47"/>
      <c r="I47"/>
      <c r="J47"/>
      <c r="K47"/>
    </row>
    <row r="48" spans="1:11" ht="15.75" thickBot="1">
      <c r="A48" s="504"/>
      <c r="B48" s="739" t="s">
        <v>785</v>
      </c>
      <c r="C48" s="740" t="s">
        <v>786</v>
      </c>
      <c r="D48" s="787" t="s">
        <v>717</v>
      </c>
      <c r="E48" s="746">
        <v>403.9421329999999</v>
      </c>
      <c r="F48"/>
      <c r="G48"/>
      <c r="H48"/>
      <c r="I48"/>
      <c r="J48"/>
      <c r="K48"/>
    </row>
    <row r="49" spans="1:11">
      <c r="A49" s="504"/>
      <c r="B49" s="731" t="s">
        <v>787</v>
      </c>
      <c r="C49" s="732" t="s">
        <v>788</v>
      </c>
      <c r="D49" s="733" t="s">
        <v>717</v>
      </c>
      <c r="E49" s="734">
        <v>207.40679291978611</v>
      </c>
      <c r="F49"/>
      <c r="G49"/>
      <c r="H49"/>
      <c r="I49"/>
      <c r="J49"/>
      <c r="K49"/>
    </row>
    <row r="50" spans="1:11">
      <c r="A50" s="504"/>
      <c r="B50" s="735" t="s">
        <v>789</v>
      </c>
      <c r="C50" s="788" t="s">
        <v>790</v>
      </c>
      <c r="D50" s="755" t="s">
        <v>717</v>
      </c>
      <c r="E50" s="772">
        <v>223.70916174787601</v>
      </c>
      <c r="F50"/>
      <c r="G50"/>
      <c r="H50"/>
      <c r="I50"/>
      <c r="J50"/>
      <c r="K50"/>
    </row>
    <row r="51" spans="1:11" ht="15.75" thickBot="1">
      <c r="A51" s="504"/>
      <c r="B51" s="789" t="s">
        <v>791</v>
      </c>
      <c r="C51" s="790" t="s">
        <v>792</v>
      </c>
      <c r="D51" s="741" t="s">
        <v>717</v>
      </c>
      <c r="E51" s="791">
        <v>223.70916174787601</v>
      </c>
      <c r="F51"/>
      <c r="G51"/>
      <c r="H51"/>
      <c r="I51"/>
      <c r="J51"/>
      <c r="K51"/>
    </row>
    <row r="52" spans="1:11" ht="15.75" thickBot="1">
      <c r="A52" s="504"/>
      <c r="B52" s="757" t="s">
        <v>793</v>
      </c>
      <c r="C52" s="758" t="s">
        <v>794</v>
      </c>
      <c r="D52" s="759" t="s">
        <v>717</v>
      </c>
      <c r="E52" s="760">
        <v>0</v>
      </c>
      <c r="F52"/>
      <c r="G52"/>
      <c r="H52"/>
      <c r="I52"/>
      <c r="J52"/>
      <c r="K52"/>
    </row>
    <row r="53" spans="1:11">
      <c r="A53" s="504"/>
      <c r="B53" s="731" t="s">
        <v>795</v>
      </c>
      <c r="C53" s="732" t="s">
        <v>796</v>
      </c>
      <c r="D53" s="763" t="s">
        <v>717</v>
      </c>
      <c r="E53" s="748">
        <f>E34-E41</f>
        <v>1266.6677418173945</v>
      </c>
      <c r="F53"/>
      <c r="G53"/>
      <c r="H53"/>
      <c r="I53"/>
      <c r="J53"/>
      <c r="K53"/>
    </row>
    <row r="54" spans="1:11">
      <c r="A54" s="504"/>
      <c r="B54" s="735" t="s">
        <v>797</v>
      </c>
      <c r="C54" s="736" t="s">
        <v>798</v>
      </c>
      <c r="D54" s="737" t="s">
        <v>717</v>
      </c>
      <c r="E54" s="792">
        <f>E53-E55</f>
        <v>1266.6677418173945</v>
      </c>
      <c r="F54"/>
      <c r="G54"/>
      <c r="H54"/>
      <c r="I54"/>
      <c r="J54"/>
      <c r="K54"/>
    </row>
    <row r="55" spans="1:11">
      <c r="A55" s="504"/>
      <c r="B55" s="735" t="s">
        <v>799</v>
      </c>
      <c r="C55" s="736" t="s">
        <v>800</v>
      </c>
      <c r="D55" s="737" t="s">
        <v>717</v>
      </c>
      <c r="E55" s="793">
        <f>(E44/(100-E71)*100)-E44</f>
        <v>0</v>
      </c>
      <c r="F55"/>
      <c r="G55"/>
      <c r="H55"/>
      <c r="I55"/>
      <c r="J55"/>
      <c r="K55"/>
    </row>
    <row r="56" spans="1:11" ht="15.75" thickBot="1">
      <c r="A56" s="504"/>
      <c r="B56" s="739" t="s">
        <v>801</v>
      </c>
      <c r="C56" s="794" t="s">
        <v>802</v>
      </c>
      <c r="D56" s="741" t="s">
        <v>717</v>
      </c>
      <c r="E56" s="795">
        <f>IF(E15-E45&lt;=0,0,E15-E45)</f>
        <v>0</v>
      </c>
      <c r="F56"/>
      <c r="G56"/>
      <c r="H56"/>
      <c r="I56"/>
      <c r="J56"/>
      <c r="K56"/>
    </row>
    <row r="57" spans="1:11" ht="16.5" thickTop="1" thickBot="1">
      <c r="A57" s="504"/>
      <c r="B57" s="719"/>
      <c r="C57" s="720" t="s">
        <v>803</v>
      </c>
      <c r="D57" s="721"/>
      <c r="E57" s="722"/>
      <c r="F57"/>
      <c r="G57"/>
      <c r="H57"/>
      <c r="I57"/>
      <c r="J57"/>
      <c r="K57"/>
    </row>
    <row r="58" spans="1:11" ht="15.75" thickTop="1">
      <c r="A58" s="504"/>
      <c r="B58" s="731" t="s">
        <v>804</v>
      </c>
      <c r="C58" s="796" t="s">
        <v>805</v>
      </c>
      <c r="D58" s="733" t="s">
        <v>717</v>
      </c>
      <c r="E58" s="797">
        <f>SUM(E59:E60)</f>
        <v>741.41625508100003</v>
      </c>
      <c r="F58"/>
      <c r="G58"/>
      <c r="H58"/>
      <c r="I58"/>
      <c r="J58"/>
      <c r="K58"/>
    </row>
    <row r="59" spans="1:11">
      <c r="A59" s="504"/>
      <c r="B59" s="798" t="s">
        <v>806</v>
      </c>
      <c r="C59" s="799" t="s">
        <v>807</v>
      </c>
      <c r="D59" s="737" t="s">
        <v>717</v>
      </c>
      <c r="E59" s="800">
        <v>0</v>
      </c>
      <c r="F59"/>
      <c r="G59"/>
      <c r="H59"/>
      <c r="I59"/>
      <c r="J59"/>
      <c r="K59"/>
    </row>
    <row r="60" spans="1:11" ht="15.75" thickBot="1">
      <c r="A60" s="504"/>
      <c r="B60" s="801" t="s">
        <v>808</v>
      </c>
      <c r="C60" s="802" t="s">
        <v>809</v>
      </c>
      <c r="D60" s="787" t="s">
        <v>717</v>
      </c>
      <c r="E60" s="803">
        <v>741.41625508100003</v>
      </c>
      <c r="F60"/>
      <c r="G60"/>
      <c r="H60"/>
      <c r="I60"/>
      <c r="J60"/>
      <c r="K60"/>
    </row>
    <row r="61" spans="1:11" ht="15.75" thickBot="1">
      <c r="A61" s="504"/>
      <c r="B61" s="757" t="s">
        <v>810</v>
      </c>
      <c r="C61" s="758" t="s">
        <v>811</v>
      </c>
      <c r="D61" s="759" t="s">
        <v>717</v>
      </c>
      <c r="E61" s="760">
        <v>741.41625508100003</v>
      </c>
      <c r="F61"/>
      <c r="G61"/>
      <c r="H61"/>
      <c r="I61"/>
      <c r="J61"/>
      <c r="K61"/>
    </row>
    <row r="62" spans="1:11">
      <c r="A62" s="504"/>
      <c r="B62" s="731" t="s">
        <v>812</v>
      </c>
      <c r="C62" s="732" t="s">
        <v>813</v>
      </c>
      <c r="D62" s="733" t="s">
        <v>717</v>
      </c>
      <c r="E62" s="734">
        <f>SUM(E63:E64)</f>
        <v>735.08387885078946</v>
      </c>
      <c r="F62"/>
      <c r="G62"/>
      <c r="H62"/>
      <c r="I62"/>
      <c r="J62"/>
      <c r="K62"/>
    </row>
    <row r="63" spans="1:11">
      <c r="A63" s="504"/>
      <c r="B63" s="789" t="s">
        <v>814</v>
      </c>
      <c r="C63" s="799" t="s">
        <v>807</v>
      </c>
      <c r="D63" s="737" t="s">
        <v>717</v>
      </c>
      <c r="E63" s="730">
        <v>0</v>
      </c>
      <c r="F63"/>
      <c r="G63"/>
      <c r="H63"/>
      <c r="I63"/>
      <c r="J63"/>
      <c r="K63"/>
    </row>
    <row r="64" spans="1:11" ht="15.75" thickBot="1">
      <c r="A64" s="504"/>
      <c r="B64" s="789" t="s">
        <v>815</v>
      </c>
      <c r="C64" s="802" t="s">
        <v>809</v>
      </c>
      <c r="D64" s="787" t="s">
        <v>717</v>
      </c>
      <c r="E64" s="791">
        <v>735.08387885078946</v>
      </c>
      <c r="F64"/>
      <c r="G64"/>
      <c r="H64"/>
      <c r="I64"/>
      <c r="J64"/>
      <c r="K64"/>
    </row>
    <row r="65" spans="1:11" ht="15.75" thickBot="1">
      <c r="A65" s="504"/>
      <c r="B65" s="804" t="s">
        <v>816</v>
      </c>
      <c r="C65" s="805" t="s">
        <v>817</v>
      </c>
      <c r="D65" s="806" t="s">
        <v>717</v>
      </c>
      <c r="E65" s="807">
        <f>E58-E62</f>
        <v>6.3323762302105706</v>
      </c>
      <c r="F65"/>
      <c r="G65"/>
      <c r="H65"/>
      <c r="I65"/>
      <c r="J65"/>
      <c r="K65"/>
    </row>
    <row r="66" spans="1:11" ht="16.5" thickTop="1" thickBot="1">
      <c r="A66" s="504"/>
      <c r="B66" s="808"/>
      <c r="C66" s="720" t="s">
        <v>818</v>
      </c>
      <c r="D66" s="721"/>
      <c r="E66" s="809"/>
      <c r="F66"/>
      <c r="G66"/>
      <c r="H66"/>
      <c r="I66"/>
      <c r="J66"/>
      <c r="K66"/>
    </row>
    <row r="67" spans="1:11" ht="15.75" thickTop="1">
      <c r="A67" s="504"/>
      <c r="B67" s="810" t="s">
        <v>819</v>
      </c>
      <c r="C67" s="811" t="s">
        <v>820</v>
      </c>
      <c r="D67" s="811" t="s">
        <v>821</v>
      </c>
      <c r="E67" s="812">
        <f>IF(E11=0,0,E27/E11*100)</f>
        <v>27.873580295945604</v>
      </c>
      <c r="F67"/>
      <c r="G67"/>
      <c r="H67"/>
      <c r="I67"/>
      <c r="J67"/>
      <c r="K67"/>
    </row>
    <row r="68" spans="1:11">
      <c r="A68" s="504"/>
      <c r="B68" s="810" t="s">
        <v>822</v>
      </c>
      <c r="C68" s="813" t="s">
        <v>823</v>
      </c>
      <c r="D68" s="814" t="s">
        <v>821</v>
      </c>
      <c r="E68" s="815">
        <f>IF(E11=0,0,E28/E11*100)</f>
        <v>15.345114031113145</v>
      </c>
      <c r="F68"/>
      <c r="G68"/>
      <c r="H68"/>
      <c r="I68"/>
      <c r="J68"/>
      <c r="K68"/>
    </row>
    <row r="69" spans="1:11">
      <c r="A69" s="504"/>
      <c r="B69" s="810" t="s">
        <v>824</v>
      </c>
      <c r="C69" s="813" t="s">
        <v>750</v>
      </c>
      <c r="D69" s="814" t="s">
        <v>821</v>
      </c>
      <c r="E69" s="815">
        <f>IF(E11=0,0,E29/E11*100)</f>
        <v>31.869009288627076</v>
      </c>
      <c r="F69"/>
      <c r="G69"/>
      <c r="H69"/>
      <c r="I69"/>
      <c r="J69"/>
      <c r="K69"/>
    </row>
    <row r="70" spans="1:11">
      <c r="A70" s="504"/>
      <c r="B70" s="810" t="s">
        <v>825</v>
      </c>
      <c r="C70" s="813" t="s">
        <v>752</v>
      </c>
      <c r="D70" s="814" t="s">
        <v>821</v>
      </c>
      <c r="E70" s="815">
        <f>IF(E11=0,0,E30/E11*100)</f>
        <v>-19.34054302379462</v>
      </c>
      <c r="F70"/>
      <c r="G70"/>
      <c r="H70"/>
      <c r="I70"/>
      <c r="J70"/>
      <c r="K70"/>
    </row>
    <row r="71" spans="1:11">
      <c r="A71" s="504"/>
      <c r="B71" s="810" t="s">
        <v>826</v>
      </c>
      <c r="C71" s="813" t="s">
        <v>754</v>
      </c>
      <c r="D71" s="814" t="s">
        <v>821</v>
      </c>
      <c r="E71" s="815">
        <f>IF(E14=0,0,E31/E14*100)</f>
        <v>0</v>
      </c>
      <c r="F71"/>
      <c r="G71"/>
      <c r="H71"/>
      <c r="I71"/>
      <c r="J71"/>
      <c r="K71"/>
    </row>
    <row r="72" spans="1:11">
      <c r="A72" s="504"/>
      <c r="B72" s="816" t="s">
        <v>827</v>
      </c>
      <c r="C72" s="817" t="s">
        <v>828</v>
      </c>
      <c r="D72" s="818" t="s">
        <v>821</v>
      </c>
      <c r="E72" s="819">
        <f>IF($E$13=0,0,($E$30-E31)/($E$13-E14)*100)</f>
        <v>0</v>
      </c>
      <c r="F72"/>
      <c r="G72"/>
      <c r="H72"/>
      <c r="I72"/>
      <c r="J72"/>
      <c r="K72"/>
    </row>
    <row r="73" spans="1:11" ht="15.75" thickBot="1">
      <c r="A73" s="504"/>
      <c r="B73" s="820" t="s">
        <v>829</v>
      </c>
      <c r="C73" s="821" t="s">
        <v>756</v>
      </c>
      <c r="D73" s="822" t="s">
        <v>821</v>
      </c>
      <c r="E73" s="823">
        <f>IF(E16=0,0,E32/E16*100)</f>
        <v>0</v>
      </c>
      <c r="F73"/>
      <c r="G73"/>
      <c r="H73"/>
      <c r="I73"/>
      <c r="J73"/>
      <c r="K73"/>
    </row>
    <row r="74" spans="1:11" ht="25.5">
      <c r="A74" s="504"/>
      <c r="B74" s="824" t="s">
        <v>830</v>
      </c>
      <c r="C74" s="825" t="s">
        <v>831</v>
      </c>
      <c r="D74" s="826" t="s">
        <v>821</v>
      </c>
      <c r="E74" s="812">
        <f>IF(E34=0,0,E53/E34*100)</f>
        <v>59.478502970478154</v>
      </c>
      <c r="F74"/>
      <c r="G74"/>
      <c r="H74"/>
      <c r="I74"/>
      <c r="J74"/>
      <c r="K74"/>
    </row>
    <row r="75" spans="1:11">
      <c r="A75" s="504"/>
      <c r="B75" s="810" t="s">
        <v>832</v>
      </c>
      <c r="C75" s="813" t="s">
        <v>798</v>
      </c>
      <c r="D75" s="814" t="s">
        <v>821</v>
      </c>
      <c r="E75" s="827">
        <f>IF(E34=0,0,E54/E34*100)</f>
        <v>59.478502970478154</v>
      </c>
      <c r="F75"/>
      <c r="G75"/>
      <c r="H75"/>
      <c r="I75"/>
      <c r="J75"/>
      <c r="K75"/>
    </row>
    <row r="76" spans="1:11">
      <c r="A76" s="504"/>
      <c r="B76" s="810" t="s">
        <v>833</v>
      </c>
      <c r="C76" s="813" t="s">
        <v>800</v>
      </c>
      <c r="D76" s="814" t="s">
        <v>821</v>
      </c>
      <c r="E76" s="827">
        <f>IF(E34=0,0,E55/E34*100)</f>
        <v>0</v>
      </c>
      <c r="F76"/>
      <c r="G76"/>
      <c r="H76"/>
      <c r="I76"/>
      <c r="J76"/>
      <c r="K76"/>
    </row>
    <row r="77" spans="1:11" ht="15.75" thickBot="1">
      <c r="A77" s="504"/>
      <c r="B77" s="828" t="s">
        <v>834</v>
      </c>
      <c r="C77" s="829" t="s">
        <v>802</v>
      </c>
      <c r="D77" s="830" t="s">
        <v>821</v>
      </c>
      <c r="E77" s="831">
        <f>IF(E15=0,0,E56/E15*100)</f>
        <v>0</v>
      </c>
      <c r="F77"/>
      <c r="G77"/>
      <c r="H77"/>
      <c r="I77"/>
      <c r="J77"/>
      <c r="K77"/>
    </row>
    <row r="78" spans="1:11" ht="26.25" thickBot="1">
      <c r="A78" s="504"/>
      <c r="B78" s="832" t="s">
        <v>835</v>
      </c>
      <c r="C78" s="833" t="s">
        <v>836</v>
      </c>
      <c r="D78" s="833" t="s">
        <v>821</v>
      </c>
      <c r="E78" s="834">
        <f>IF(E58=0,0,E65/E58*100)</f>
        <v>0.85409190678167102</v>
      </c>
      <c r="F78"/>
      <c r="G78"/>
      <c r="H78"/>
      <c r="I78"/>
      <c r="J78"/>
      <c r="K78"/>
    </row>
    <row r="79" spans="1:11" ht="16.5" thickTop="1" thickBot="1">
      <c r="A79" s="504"/>
      <c r="B79" s="719"/>
      <c r="C79" s="720" t="s">
        <v>837</v>
      </c>
      <c r="D79" s="721"/>
      <c r="E79" s="809"/>
      <c r="F79"/>
      <c r="G79"/>
      <c r="H79"/>
      <c r="I79"/>
      <c r="J79"/>
      <c r="K79"/>
    </row>
    <row r="80" spans="1:11" ht="16.5" thickTop="1" thickBot="1">
      <c r="A80" s="504"/>
      <c r="B80" s="727" t="s">
        <v>838</v>
      </c>
      <c r="C80" s="729" t="s">
        <v>839</v>
      </c>
      <c r="D80" s="787" t="s">
        <v>840</v>
      </c>
      <c r="E80" s="835">
        <v>37175</v>
      </c>
      <c r="F80"/>
      <c r="G80"/>
      <c r="H80"/>
      <c r="I80"/>
      <c r="J80"/>
      <c r="K80"/>
    </row>
    <row r="81" spans="1:11" ht="15.75" thickBot="1">
      <c r="A81" s="504"/>
      <c r="B81" s="757" t="s">
        <v>841</v>
      </c>
      <c r="C81" s="759" t="s">
        <v>842</v>
      </c>
      <c r="D81" s="836" t="s">
        <v>843</v>
      </c>
      <c r="E81" s="837">
        <v>17290.697674418607</v>
      </c>
      <c r="F81"/>
      <c r="G81"/>
      <c r="H81"/>
      <c r="I81"/>
      <c r="J81"/>
      <c r="K81"/>
    </row>
    <row r="82" spans="1:11">
      <c r="A82" s="504"/>
      <c r="B82" s="731" t="s">
        <v>844</v>
      </c>
      <c r="C82" s="733" t="s">
        <v>845</v>
      </c>
      <c r="D82" s="747" t="s">
        <v>843</v>
      </c>
      <c r="E82" s="838">
        <f>E83+E86+E87+E88+E89</f>
        <v>13653</v>
      </c>
      <c r="F82"/>
      <c r="G82"/>
      <c r="H82"/>
      <c r="I82"/>
      <c r="J82"/>
      <c r="K82"/>
    </row>
    <row r="83" spans="1:11">
      <c r="A83" s="504"/>
      <c r="B83" s="789" t="s">
        <v>846</v>
      </c>
      <c r="C83" s="737" t="s">
        <v>847</v>
      </c>
      <c r="D83" s="737" t="s">
        <v>843</v>
      </c>
      <c r="E83" s="839">
        <f>SUM(E84:E85)</f>
        <v>10710</v>
      </c>
      <c r="F83"/>
      <c r="G83"/>
      <c r="H83"/>
      <c r="I83"/>
      <c r="J83"/>
      <c r="K83"/>
    </row>
    <row r="84" spans="1:11">
      <c r="A84" s="504"/>
      <c r="B84" s="753" t="s">
        <v>848</v>
      </c>
      <c r="C84" s="840" t="s">
        <v>849</v>
      </c>
      <c r="D84" s="755" t="s">
        <v>843</v>
      </c>
      <c r="E84" s="841">
        <v>5233</v>
      </c>
      <c r="F84"/>
      <c r="G84"/>
      <c r="H84"/>
      <c r="I84"/>
      <c r="J84"/>
      <c r="K84"/>
    </row>
    <row r="85" spans="1:11">
      <c r="A85" s="504"/>
      <c r="B85" s="753" t="s">
        <v>850</v>
      </c>
      <c r="C85" s="840" t="s">
        <v>851</v>
      </c>
      <c r="D85" s="755" t="s">
        <v>843</v>
      </c>
      <c r="E85" s="841">
        <v>5477</v>
      </c>
      <c r="F85"/>
      <c r="G85"/>
      <c r="H85"/>
      <c r="I85"/>
      <c r="J85"/>
      <c r="K85"/>
    </row>
    <row r="86" spans="1:11">
      <c r="A86" s="504"/>
      <c r="B86" s="735" t="s">
        <v>852</v>
      </c>
      <c r="C86" s="737" t="s">
        <v>853</v>
      </c>
      <c r="D86" s="737" t="s">
        <v>843</v>
      </c>
      <c r="E86" s="842">
        <v>1819</v>
      </c>
      <c r="F86"/>
      <c r="G86"/>
      <c r="H86"/>
      <c r="I86"/>
      <c r="J86"/>
      <c r="K86"/>
    </row>
    <row r="87" spans="1:11">
      <c r="A87" s="504"/>
      <c r="B87" s="735" t="s">
        <v>854</v>
      </c>
      <c r="C87" s="737" t="s">
        <v>855</v>
      </c>
      <c r="D87" s="737" t="s">
        <v>843</v>
      </c>
      <c r="E87" s="842">
        <v>780</v>
      </c>
      <c r="F87"/>
      <c r="G87"/>
      <c r="H87"/>
      <c r="I87"/>
      <c r="J87"/>
      <c r="K87"/>
    </row>
    <row r="88" spans="1:11">
      <c r="A88" s="504"/>
      <c r="B88" s="801" t="s">
        <v>856</v>
      </c>
      <c r="C88" s="826" t="s">
        <v>857</v>
      </c>
      <c r="D88" s="843" t="s">
        <v>843</v>
      </c>
      <c r="E88" s="844">
        <v>344</v>
      </c>
      <c r="F88"/>
      <c r="G88"/>
      <c r="H88"/>
      <c r="I88"/>
      <c r="J88"/>
      <c r="K88"/>
    </row>
    <row r="89" spans="1:11" ht="15.75" thickBot="1">
      <c r="A89" s="504"/>
      <c r="B89" s="845" t="s">
        <v>858</v>
      </c>
      <c r="C89" s="830" t="s">
        <v>859</v>
      </c>
      <c r="D89" s="846" t="s">
        <v>843</v>
      </c>
      <c r="E89" s="847">
        <v>0</v>
      </c>
      <c r="F89"/>
      <c r="G89"/>
      <c r="H89"/>
      <c r="I89"/>
      <c r="J89"/>
      <c r="K89"/>
    </row>
    <row r="90" spans="1:11">
      <c r="A90" s="504"/>
      <c r="B90" s="731" t="s">
        <v>860</v>
      </c>
      <c r="C90" s="733" t="s">
        <v>861</v>
      </c>
      <c r="D90" s="747" t="s">
        <v>843</v>
      </c>
      <c r="E90" s="848">
        <f>SUM(E91:E93)</f>
        <v>408</v>
      </c>
      <c r="F90"/>
      <c r="G90"/>
      <c r="H90"/>
      <c r="I90"/>
      <c r="J90"/>
      <c r="K90"/>
    </row>
    <row r="91" spans="1:11">
      <c r="A91" s="504"/>
      <c r="B91" s="735" t="s">
        <v>862</v>
      </c>
      <c r="C91" s="737" t="s">
        <v>863</v>
      </c>
      <c r="D91" s="737" t="s">
        <v>843</v>
      </c>
      <c r="E91" s="842">
        <v>330</v>
      </c>
      <c r="F91"/>
      <c r="G91"/>
      <c r="H91"/>
      <c r="I91"/>
      <c r="J91"/>
      <c r="K91"/>
    </row>
    <row r="92" spans="1:11">
      <c r="A92" s="504"/>
      <c r="B92" s="789" t="s">
        <v>864</v>
      </c>
      <c r="C92" s="787" t="s">
        <v>865</v>
      </c>
      <c r="D92" s="787" t="s">
        <v>843</v>
      </c>
      <c r="E92" s="835">
        <v>71</v>
      </c>
      <c r="F92"/>
      <c r="G92"/>
      <c r="H92"/>
      <c r="I92"/>
      <c r="J92"/>
      <c r="K92"/>
    </row>
    <row r="93" spans="1:11" ht="15.75" thickBot="1">
      <c r="A93" s="504"/>
      <c r="B93" s="735" t="s">
        <v>866</v>
      </c>
      <c r="C93" s="737" t="s">
        <v>867</v>
      </c>
      <c r="D93" s="737" t="s">
        <v>843</v>
      </c>
      <c r="E93" s="842">
        <v>7</v>
      </c>
      <c r="F93"/>
      <c r="G93"/>
      <c r="H93"/>
      <c r="I93"/>
      <c r="J93"/>
      <c r="K93"/>
    </row>
    <row r="94" spans="1:11">
      <c r="A94" s="504"/>
      <c r="B94" s="731" t="s">
        <v>868</v>
      </c>
      <c r="C94" s="733" t="s">
        <v>869</v>
      </c>
      <c r="D94" s="849" t="s">
        <v>843</v>
      </c>
      <c r="E94" s="850">
        <f>SUM(E95:E97)</f>
        <v>13717</v>
      </c>
      <c r="F94"/>
      <c r="G94"/>
      <c r="H94"/>
      <c r="I94"/>
      <c r="J94"/>
      <c r="K94"/>
    </row>
    <row r="95" spans="1:11">
      <c r="A95" s="504"/>
      <c r="B95" s="798" t="s">
        <v>870</v>
      </c>
      <c r="C95" s="851" t="s">
        <v>871</v>
      </c>
      <c r="D95" s="851" t="s">
        <v>843</v>
      </c>
      <c r="E95" s="852">
        <f>+E83+E91</f>
        <v>11040</v>
      </c>
      <c r="F95"/>
      <c r="G95"/>
      <c r="H95"/>
      <c r="I95"/>
      <c r="J95"/>
      <c r="K95"/>
    </row>
    <row r="96" spans="1:11">
      <c r="A96" s="504"/>
      <c r="B96" s="789" t="s">
        <v>872</v>
      </c>
      <c r="C96" s="787" t="s">
        <v>873</v>
      </c>
      <c r="D96" s="787" t="s">
        <v>843</v>
      </c>
      <c r="E96" s="835">
        <f>+E86+E92</f>
        <v>1890</v>
      </c>
      <c r="F96"/>
      <c r="G96"/>
      <c r="H96"/>
      <c r="I96"/>
      <c r="J96"/>
      <c r="K96"/>
    </row>
    <row r="97" spans="1:11" ht="15.75" thickBot="1">
      <c r="A97" s="504"/>
      <c r="B97" s="845" t="s">
        <v>874</v>
      </c>
      <c r="C97" s="846" t="s">
        <v>875</v>
      </c>
      <c r="D97" s="846" t="s">
        <v>843</v>
      </c>
      <c r="E97" s="847">
        <f>+E87+E93</f>
        <v>787</v>
      </c>
      <c r="F97"/>
      <c r="G97"/>
      <c r="H97"/>
      <c r="I97"/>
      <c r="J97"/>
      <c r="K97"/>
    </row>
    <row r="98" spans="1:11">
      <c r="F98"/>
      <c r="G98"/>
      <c r="H98"/>
      <c r="I98"/>
      <c r="J98"/>
      <c r="K98"/>
    </row>
    <row r="99" spans="1:11">
      <c r="B99" s="853" t="s">
        <v>876</v>
      </c>
      <c r="C99" s="504"/>
      <c r="D99" s="504"/>
      <c r="E99" s="504"/>
      <c r="F99" s="504"/>
      <c r="G99" s="504"/>
    </row>
    <row r="100" spans="1:11">
      <c r="B100" s="853" t="s">
        <v>877</v>
      </c>
      <c r="C100" s="504"/>
      <c r="D100" s="504"/>
      <c r="E100" s="504"/>
      <c r="F100" s="504"/>
      <c r="G100" s="504"/>
    </row>
    <row r="101" spans="1:11">
      <c r="B101" s="504"/>
      <c r="C101" s="504"/>
      <c r="D101" s="504"/>
      <c r="E101" s="504"/>
      <c r="F101" s="504"/>
      <c r="G101" s="504"/>
    </row>
    <row r="102" spans="1:11">
      <c r="B102" s="504"/>
      <c r="C102" s="504"/>
      <c r="D102" s="504"/>
      <c r="E102" s="504"/>
      <c r="F102" s="504"/>
      <c r="G102" s="504"/>
    </row>
    <row r="103" spans="1:11" ht="15.75" thickBot="1">
      <c r="B103" s="853" t="s">
        <v>878</v>
      </c>
      <c r="C103" s="853" t="s">
        <v>879</v>
      </c>
      <c r="D103" s="504"/>
      <c r="E103" s="504"/>
      <c r="F103" s="504"/>
      <c r="G103" s="504"/>
    </row>
    <row r="104" spans="1:11" ht="26.25" thickBot="1">
      <c r="B104" s="854"/>
      <c r="C104" s="855" t="s">
        <v>880</v>
      </c>
      <c r="D104" s="855"/>
      <c r="E104" s="855"/>
      <c r="F104" s="856" t="s">
        <v>881</v>
      </c>
      <c r="G104" s="857" t="s">
        <v>882</v>
      </c>
    </row>
    <row r="105" spans="1:11" ht="15.75">
      <c r="B105" s="858" t="s">
        <v>883</v>
      </c>
      <c r="C105" s="859" t="s">
        <v>884</v>
      </c>
      <c r="D105" s="859"/>
      <c r="E105" s="859"/>
      <c r="F105" s="860">
        <v>0</v>
      </c>
      <c r="G105" s="861">
        <f>G106/(1-F106)</f>
        <v>0</v>
      </c>
    </row>
    <row r="106" spans="1:11" ht="15.75">
      <c r="B106" s="862" t="s">
        <v>885</v>
      </c>
      <c r="C106" s="863" t="s">
        <v>886</v>
      </c>
      <c r="D106" s="863"/>
      <c r="E106" s="863"/>
      <c r="F106" s="860">
        <v>0</v>
      </c>
      <c r="G106" s="860">
        <v>0</v>
      </c>
    </row>
    <row r="107" spans="1:11" ht="15.75" thickBot="1">
      <c r="B107" s="864" t="s">
        <v>887</v>
      </c>
      <c r="C107" s="865" t="s">
        <v>888</v>
      </c>
      <c r="D107" s="865"/>
      <c r="E107" s="865"/>
      <c r="F107" s="866">
        <f>IF(F105=0,0,1-((F106))/(F105))</f>
        <v>0</v>
      </c>
      <c r="G107" s="867">
        <f>IF(G105=0,0,1-G106/G105)</f>
        <v>0</v>
      </c>
    </row>
  </sheetData>
  <mergeCells count="4">
    <mergeCell ref="C104:E104"/>
    <mergeCell ref="C105:E105"/>
    <mergeCell ref="C106:E106"/>
    <mergeCell ref="C107:E10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07F5-7982-4C7F-9196-10FF61C080D6}">
  <sheetPr codeName="Sheet103">
    <tabColor theme="0" tint="-0.14999847407452621"/>
  </sheetPr>
  <dimension ref="A1:O198"/>
  <sheetViews>
    <sheetView showGridLines="0" workbookViewId="0"/>
  </sheetViews>
  <sheetFormatPr defaultRowHeight="15"/>
  <cols>
    <col min="2" max="2" width="8.7109375" style="116" customWidth="1"/>
    <col min="3" max="3" width="78.28515625" style="116" customWidth="1"/>
    <col min="4" max="4" width="16.42578125" style="116" customWidth="1"/>
    <col min="5" max="5" width="21.140625" style="116" customWidth="1"/>
    <col min="6" max="15" width="9.140625" style="116"/>
  </cols>
  <sheetData>
    <row r="1" spans="1:5">
      <c r="A1" s="504"/>
      <c r="B1" s="504"/>
      <c r="C1" s="504"/>
      <c r="D1" s="504"/>
      <c r="E1" s="504"/>
    </row>
    <row r="2" spans="1:5" ht="84">
      <c r="A2" s="504"/>
      <c r="B2" s="504"/>
      <c r="C2" s="504"/>
      <c r="D2" s="504"/>
      <c r="E2" s="506" t="s">
        <v>889</v>
      </c>
    </row>
    <row r="3" spans="1:5">
      <c r="A3" s="504"/>
      <c r="B3" s="504"/>
      <c r="C3" s="28" t="s">
        <v>1332</v>
      </c>
      <c r="D3" s="504"/>
      <c r="E3" s="504"/>
    </row>
    <row r="4" spans="1:5">
      <c r="A4" s="504"/>
      <c r="B4" s="504"/>
      <c r="C4" s="28" t="s">
        <v>1333</v>
      </c>
      <c r="D4" s="504"/>
      <c r="E4" s="504"/>
    </row>
    <row r="5" spans="1:5">
      <c r="A5" s="504"/>
      <c r="B5" s="504"/>
      <c r="C5" s="504"/>
      <c r="D5" s="504"/>
      <c r="E5" s="504"/>
    </row>
    <row r="6" spans="1:5" ht="15.75">
      <c r="A6" s="504"/>
      <c r="B6" s="504"/>
      <c r="C6" s="868" t="s">
        <v>890</v>
      </c>
      <c r="D6" s="504"/>
      <c r="E6" s="504"/>
    </row>
    <row r="7" spans="1:5" ht="15.75">
      <c r="A7" s="504"/>
      <c r="B7" s="504"/>
      <c r="C7" s="868"/>
      <c r="D7" s="504"/>
      <c r="E7" s="504"/>
    </row>
    <row r="8" spans="1:5" ht="15.75" thickBot="1">
      <c r="A8" s="504"/>
      <c r="B8" s="504"/>
      <c r="C8" s="504"/>
      <c r="D8" s="504"/>
      <c r="E8" s="504"/>
    </row>
    <row r="9" spans="1:5" ht="15.75" thickBot="1">
      <c r="A9" s="504"/>
      <c r="B9" s="869" t="s">
        <v>2</v>
      </c>
      <c r="C9" s="870" t="s">
        <v>891</v>
      </c>
      <c r="D9" s="871" t="s">
        <v>714</v>
      </c>
      <c r="E9" s="872" t="s">
        <v>59</v>
      </c>
    </row>
    <row r="10" spans="1:5" ht="15.75" thickBot="1">
      <c r="A10" s="504"/>
      <c r="B10" s="873"/>
      <c r="C10" s="870" t="s">
        <v>892</v>
      </c>
      <c r="D10" s="870"/>
      <c r="E10" s="874"/>
    </row>
    <row r="11" spans="1:5" ht="15.75">
      <c r="A11" s="504"/>
      <c r="B11" s="875" t="s">
        <v>64</v>
      </c>
      <c r="C11" s="876" t="s">
        <v>893</v>
      </c>
      <c r="D11" s="876" t="s">
        <v>894</v>
      </c>
      <c r="E11" s="877">
        <v>6946.68</v>
      </c>
    </row>
    <row r="12" spans="1:5" ht="15.75">
      <c r="A12" s="504"/>
      <c r="B12" s="878" t="s">
        <v>70</v>
      </c>
      <c r="C12" s="879" t="s">
        <v>895</v>
      </c>
      <c r="D12" s="880" t="s">
        <v>894</v>
      </c>
      <c r="E12" s="881">
        <v>2557.5549999999998</v>
      </c>
    </row>
    <row r="13" spans="1:5" ht="15.75">
      <c r="A13" s="504"/>
      <c r="B13" s="878" t="s">
        <v>98</v>
      </c>
      <c r="C13" s="879" t="s">
        <v>896</v>
      </c>
      <c r="D13" s="879" t="s">
        <v>894</v>
      </c>
      <c r="E13" s="881">
        <v>8977.2479999999996</v>
      </c>
    </row>
    <row r="14" spans="1:5" ht="15.75">
      <c r="A14" s="504"/>
      <c r="B14" s="878" t="s">
        <v>258</v>
      </c>
      <c r="C14" s="879" t="s">
        <v>897</v>
      </c>
      <c r="D14" s="879" t="s">
        <v>894</v>
      </c>
      <c r="E14" s="881">
        <v>18242.2</v>
      </c>
    </row>
    <row r="15" spans="1:5" ht="15.75">
      <c r="A15" s="504"/>
      <c r="B15" s="878" t="s">
        <v>260</v>
      </c>
      <c r="C15" s="879" t="s">
        <v>898</v>
      </c>
      <c r="D15" s="879" t="s">
        <v>894</v>
      </c>
      <c r="E15" s="881">
        <v>0</v>
      </c>
    </row>
    <row r="16" spans="1:5" ht="15.75">
      <c r="A16" s="504"/>
      <c r="B16" s="878" t="s">
        <v>268</v>
      </c>
      <c r="C16" s="879" t="s">
        <v>899</v>
      </c>
      <c r="D16" s="879" t="s">
        <v>894</v>
      </c>
      <c r="E16" s="881">
        <v>2640</v>
      </c>
    </row>
    <row r="17" spans="1:5">
      <c r="A17" s="504"/>
      <c r="B17" s="882" t="s">
        <v>270</v>
      </c>
      <c r="C17" s="883" t="s">
        <v>900</v>
      </c>
      <c r="D17" s="883" t="s">
        <v>901</v>
      </c>
      <c r="E17" s="884">
        <v>427.5</v>
      </c>
    </row>
    <row r="18" spans="1:5">
      <c r="A18" s="504"/>
      <c r="B18" s="882" t="s">
        <v>605</v>
      </c>
      <c r="C18" s="883" t="s">
        <v>902</v>
      </c>
      <c r="D18" s="883" t="s">
        <v>903</v>
      </c>
      <c r="E18" s="884">
        <v>374.6</v>
      </c>
    </row>
    <row r="19" spans="1:5">
      <c r="A19" s="504"/>
      <c r="B19" s="882" t="s">
        <v>606</v>
      </c>
      <c r="C19" s="883" t="s">
        <v>904</v>
      </c>
      <c r="D19" s="883" t="s">
        <v>903</v>
      </c>
      <c r="E19" s="884">
        <v>68.099999999999994</v>
      </c>
    </row>
    <row r="20" spans="1:5">
      <c r="A20" s="504"/>
      <c r="B20" s="882" t="s">
        <v>905</v>
      </c>
      <c r="C20" s="883" t="s">
        <v>906</v>
      </c>
      <c r="D20" s="885" t="s">
        <v>903</v>
      </c>
      <c r="E20" s="884">
        <v>16.600000000000001</v>
      </c>
    </row>
    <row r="21" spans="1:5" ht="15.75">
      <c r="A21" s="504"/>
      <c r="B21" s="878" t="s">
        <v>272</v>
      </c>
      <c r="C21" s="879" t="s">
        <v>907</v>
      </c>
      <c r="D21" s="879" t="s">
        <v>894</v>
      </c>
      <c r="E21" s="881">
        <v>17723.2</v>
      </c>
    </row>
    <row r="22" spans="1:5">
      <c r="A22" s="504"/>
      <c r="B22" s="882" t="s">
        <v>908</v>
      </c>
      <c r="C22" s="883" t="s">
        <v>900</v>
      </c>
      <c r="D22" s="883" t="s">
        <v>901</v>
      </c>
      <c r="E22" s="884">
        <v>34</v>
      </c>
    </row>
    <row r="23" spans="1:5">
      <c r="A23" s="504"/>
      <c r="B23" s="882" t="s">
        <v>909</v>
      </c>
      <c r="C23" s="883" t="s">
        <v>902</v>
      </c>
      <c r="D23" s="883" t="s">
        <v>903</v>
      </c>
      <c r="E23" s="884">
        <v>50</v>
      </c>
    </row>
    <row r="24" spans="1:5">
      <c r="A24" s="504"/>
      <c r="B24" s="882" t="s">
        <v>910</v>
      </c>
      <c r="C24" s="883" t="s">
        <v>911</v>
      </c>
      <c r="D24" s="883" t="s">
        <v>903</v>
      </c>
      <c r="E24" s="884">
        <v>7</v>
      </c>
    </row>
    <row r="25" spans="1:5">
      <c r="A25" s="504"/>
      <c r="B25" s="878" t="s">
        <v>912</v>
      </c>
      <c r="C25" s="879" t="s">
        <v>913</v>
      </c>
      <c r="D25" s="879" t="s">
        <v>914</v>
      </c>
      <c r="E25" s="881">
        <v>564</v>
      </c>
    </row>
    <row r="26" spans="1:5">
      <c r="A26" s="504"/>
      <c r="B26" s="882" t="s">
        <v>915</v>
      </c>
      <c r="C26" s="883" t="s">
        <v>916</v>
      </c>
      <c r="D26" s="883" t="s">
        <v>914</v>
      </c>
      <c r="E26" s="884">
        <v>178.5</v>
      </c>
    </row>
    <row r="27" spans="1:5">
      <c r="A27" s="504"/>
      <c r="B27" s="882" t="s">
        <v>917</v>
      </c>
      <c r="C27" s="883" t="s">
        <v>918</v>
      </c>
      <c r="D27" s="883" t="s">
        <v>914</v>
      </c>
      <c r="E27" s="884">
        <v>350.4</v>
      </c>
    </row>
    <row r="28" spans="1:5">
      <c r="A28" s="504"/>
      <c r="B28" s="882" t="s">
        <v>919</v>
      </c>
      <c r="C28" s="883" t="s">
        <v>920</v>
      </c>
      <c r="D28" s="883" t="s">
        <v>914</v>
      </c>
      <c r="E28" s="884">
        <v>0</v>
      </c>
    </row>
    <row r="29" spans="1:5">
      <c r="A29" s="504"/>
      <c r="B29" s="882" t="s">
        <v>921</v>
      </c>
      <c r="C29" s="883" t="s">
        <v>922</v>
      </c>
      <c r="D29" s="883" t="s">
        <v>914</v>
      </c>
      <c r="E29" s="884">
        <v>0</v>
      </c>
    </row>
    <row r="30" spans="1:5" ht="15.75" thickBot="1">
      <c r="A30" s="504"/>
      <c r="B30" s="886" t="s">
        <v>923</v>
      </c>
      <c r="C30" s="887" t="s">
        <v>924</v>
      </c>
      <c r="D30" s="887" t="s">
        <v>914</v>
      </c>
      <c r="E30" s="888">
        <v>0</v>
      </c>
    </row>
    <row r="31" spans="1:5" ht="15.75" thickBot="1">
      <c r="A31" s="504"/>
      <c r="B31" s="873"/>
      <c r="C31" s="870" t="s">
        <v>925</v>
      </c>
      <c r="D31" s="870"/>
      <c r="E31" s="874"/>
    </row>
    <row r="32" spans="1:5">
      <c r="A32" s="504"/>
      <c r="B32" s="889" t="s">
        <v>105</v>
      </c>
      <c r="C32" s="890" t="s">
        <v>926</v>
      </c>
      <c r="D32" s="891" t="s">
        <v>843</v>
      </c>
      <c r="E32" s="892">
        <v>39</v>
      </c>
    </row>
    <row r="33" spans="1:5">
      <c r="A33" s="504"/>
      <c r="B33" s="882" t="s">
        <v>114</v>
      </c>
      <c r="C33" s="893" t="s">
        <v>927</v>
      </c>
      <c r="D33" s="891" t="s">
        <v>843</v>
      </c>
      <c r="E33" s="892">
        <v>52</v>
      </c>
    </row>
    <row r="34" spans="1:5" ht="15.75" thickBot="1">
      <c r="A34" s="504"/>
      <c r="B34" s="894" t="s">
        <v>289</v>
      </c>
      <c r="C34" s="895" t="s">
        <v>928</v>
      </c>
      <c r="D34" s="896" t="s">
        <v>929</v>
      </c>
      <c r="E34" s="897">
        <v>104</v>
      </c>
    </row>
    <row r="35" spans="1:5" ht="15.75" thickBot="1">
      <c r="A35" s="504"/>
      <c r="B35" s="873"/>
      <c r="C35" s="870" t="s">
        <v>930</v>
      </c>
      <c r="D35" s="870"/>
      <c r="E35" s="874"/>
    </row>
    <row r="36" spans="1:5">
      <c r="A36" s="504"/>
      <c r="B36" s="878" t="s">
        <v>125</v>
      </c>
      <c r="C36" s="898" t="s">
        <v>931</v>
      </c>
      <c r="D36" s="879" t="s">
        <v>843</v>
      </c>
      <c r="E36" s="899">
        <v>29</v>
      </c>
    </row>
    <row r="37" spans="1:5">
      <c r="A37" s="504"/>
      <c r="B37" s="882" t="s">
        <v>401</v>
      </c>
      <c r="C37" s="893" t="s">
        <v>932</v>
      </c>
      <c r="D37" s="883" t="s">
        <v>843</v>
      </c>
      <c r="E37" s="892">
        <v>29</v>
      </c>
    </row>
    <row r="38" spans="1:5" ht="15.75">
      <c r="A38" s="504"/>
      <c r="B38" s="900" t="s">
        <v>402</v>
      </c>
      <c r="C38" s="898" t="s">
        <v>933</v>
      </c>
      <c r="D38" s="879" t="s">
        <v>934</v>
      </c>
      <c r="E38" s="881">
        <v>1014.09</v>
      </c>
    </row>
    <row r="39" spans="1:5" ht="25.5">
      <c r="A39" s="504"/>
      <c r="B39" s="901" t="s">
        <v>935</v>
      </c>
      <c r="C39" s="902" t="s">
        <v>936</v>
      </c>
      <c r="D39" s="883" t="s">
        <v>937</v>
      </c>
      <c r="E39" s="884">
        <v>75.272000000000006</v>
      </c>
    </row>
    <row r="40" spans="1:5" ht="15.75">
      <c r="A40" s="504"/>
      <c r="B40" s="901" t="s">
        <v>938</v>
      </c>
      <c r="C40" s="902" t="s">
        <v>939</v>
      </c>
      <c r="D40" s="883" t="s">
        <v>937</v>
      </c>
      <c r="E40" s="884">
        <v>0</v>
      </c>
    </row>
    <row r="41" spans="1:5" ht="25.5">
      <c r="A41" s="504"/>
      <c r="B41" s="901" t="s">
        <v>940</v>
      </c>
      <c r="C41" s="902" t="s">
        <v>941</v>
      </c>
      <c r="D41" s="883" t="s">
        <v>937</v>
      </c>
      <c r="E41" s="884">
        <v>935.41800000000001</v>
      </c>
    </row>
    <row r="42" spans="1:5" ht="15.75">
      <c r="A42" s="504"/>
      <c r="B42" s="882" t="s">
        <v>942</v>
      </c>
      <c r="C42" s="903" t="s">
        <v>943</v>
      </c>
      <c r="D42" s="883" t="s">
        <v>937</v>
      </c>
      <c r="E42" s="884">
        <v>3.4</v>
      </c>
    </row>
    <row r="43" spans="1:5" ht="15.75">
      <c r="A43" s="504"/>
      <c r="B43" s="878" t="s">
        <v>127</v>
      </c>
      <c r="C43" s="904" t="s">
        <v>944</v>
      </c>
      <c r="D43" s="879" t="s">
        <v>934</v>
      </c>
      <c r="E43" s="881">
        <v>1014.0899999999999</v>
      </c>
    </row>
    <row r="44" spans="1:5" ht="15.75">
      <c r="A44" s="504"/>
      <c r="B44" s="878" t="s">
        <v>135</v>
      </c>
      <c r="C44" s="898" t="s">
        <v>945</v>
      </c>
      <c r="D44" s="879" t="s">
        <v>934</v>
      </c>
      <c r="E44" s="881">
        <v>1207.136</v>
      </c>
    </row>
    <row r="45" spans="1:5">
      <c r="A45" s="504"/>
      <c r="B45" s="882" t="s">
        <v>403</v>
      </c>
      <c r="C45" s="893" t="s">
        <v>946</v>
      </c>
      <c r="D45" s="883" t="s">
        <v>843</v>
      </c>
      <c r="E45" s="892">
        <v>12</v>
      </c>
    </row>
    <row r="46" spans="1:5">
      <c r="A46" s="504"/>
      <c r="B46" s="882" t="s">
        <v>947</v>
      </c>
      <c r="C46" s="893" t="s">
        <v>948</v>
      </c>
      <c r="D46" s="883" t="s">
        <v>843</v>
      </c>
      <c r="E46" s="892">
        <v>12</v>
      </c>
    </row>
    <row r="47" spans="1:5">
      <c r="A47" s="504"/>
      <c r="B47" s="882" t="s">
        <v>949</v>
      </c>
      <c r="C47" s="905" t="s">
        <v>950</v>
      </c>
      <c r="D47" s="906" t="s">
        <v>951</v>
      </c>
      <c r="E47" s="907">
        <v>1207.136</v>
      </c>
    </row>
    <row r="48" spans="1:5">
      <c r="A48" s="504"/>
      <c r="B48" s="882" t="s">
        <v>622</v>
      </c>
      <c r="C48" s="893" t="s">
        <v>952</v>
      </c>
      <c r="D48" s="883" t="s">
        <v>843</v>
      </c>
      <c r="E48" s="892">
        <v>0</v>
      </c>
    </row>
    <row r="49" spans="1:5">
      <c r="A49" s="504"/>
      <c r="B49" s="882" t="s">
        <v>953</v>
      </c>
      <c r="C49" s="905" t="s">
        <v>954</v>
      </c>
      <c r="D49" s="906" t="s">
        <v>951</v>
      </c>
      <c r="E49" s="907">
        <v>0</v>
      </c>
    </row>
    <row r="50" spans="1:5">
      <c r="A50" s="504"/>
      <c r="B50" s="878" t="s">
        <v>404</v>
      </c>
      <c r="C50" s="898" t="s">
        <v>955</v>
      </c>
      <c r="D50" s="879" t="s">
        <v>843</v>
      </c>
      <c r="E50" s="899">
        <v>0</v>
      </c>
    </row>
    <row r="51" spans="1:5">
      <c r="A51" s="504"/>
      <c r="B51" s="878" t="s">
        <v>410</v>
      </c>
      <c r="C51" s="898" t="s">
        <v>956</v>
      </c>
      <c r="D51" s="879" t="s">
        <v>843</v>
      </c>
      <c r="E51" s="899">
        <v>21</v>
      </c>
    </row>
    <row r="52" spans="1:5">
      <c r="A52" s="504"/>
      <c r="B52" s="878" t="s">
        <v>411</v>
      </c>
      <c r="C52" s="898" t="s">
        <v>957</v>
      </c>
      <c r="D52" s="879" t="s">
        <v>843</v>
      </c>
      <c r="E52" s="899">
        <v>29</v>
      </c>
    </row>
    <row r="53" spans="1:5">
      <c r="A53" s="504"/>
      <c r="B53" s="878" t="s">
        <v>417</v>
      </c>
      <c r="C53" s="898" t="s">
        <v>958</v>
      </c>
      <c r="D53" s="879" t="s">
        <v>843</v>
      </c>
      <c r="E53" s="899">
        <v>0</v>
      </c>
    </row>
    <row r="54" spans="1:5">
      <c r="A54" s="504"/>
      <c r="B54" s="878" t="s">
        <v>421</v>
      </c>
      <c r="C54" s="898" t="s">
        <v>959</v>
      </c>
      <c r="D54" s="883" t="s">
        <v>843</v>
      </c>
      <c r="E54" s="892">
        <v>68</v>
      </c>
    </row>
    <row r="55" spans="1:5">
      <c r="A55" s="504"/>
      <c r="B55" s="900" t="s">
        <v>424</v>
      </c>
      <c r="C55" s="898" t="s">
        <v>960</v>
      </c>
      <c r="D55" s="879" t="s">
        <v>843</v>
      </c>
      <c r="E55" s="899">
        <v>32</v>
      </c>
    </row>
    <row r="56" spans="1:5" ht="15.75" thickBot="1">
      <c r="A56" s="504"/>
      <c r="B56" s="894" t="s">
        <v>439</v>
      </c>
      <c r="C56" s="895" t="s">
        <v>961</v>
      </c>
      <c r="D56" s="896" t="s">
        <v>962</v>
      </c>
      <c r="E56" s="897">
        <v>15</v>
      </c>
    </row>
    <row r="57" spans="1:5" ht="15.75" thickBot="1">
      <c r="A57" s="504"/>
      <c r="B57" s="873"/>
      <c r="C57" s="870" t="s">
        <v>963</v>
      </c>
      <c r="D57" s="870"/>
      <c r="E57" s="874"/>
    </row>
    <row r="58" spans="1:5">
      <c r="A58" s="504"/>
      <c r="B58" s="882" t="s">
        <v>139</v>
      </c>
      <c r="C58" s="883" t="s">
        <v>964</v>
      </c>
      <c r="D58" s="883" t="s">
        <v>843</v>
      </c>
      <c r="E58" s="892">
        <v>39</v>
      </c>
    </row>
    <row r="59" spans="1:5">
      <c r="A59" s="504"/>
      <c r="B59" s="882" t="s">
        <v>141</v>
      </c>
      <c r="C59" s="883" t="s">
        <v>965</v>
      </c>
      <c r="D59" s="883" t="s">
        <v>843</v>
      </c>
      <c r="E59" s="892">
        <v>6</v>
      </c>
    </row>
    <row r="60" spans="1:5">
      <c r="A60" s="504"/>
      <c r="B60" s="882" t="s">
        <v>143</v>
      </c>
      <c r="C60" s="883" t="s">
        <v>966</v>
      </c>
      <c r="D60" s="883" t="s">
        <v>843</v>
      </c>
      <c r="E60" s="892">
        <v>23</v>
      </c>
    </row>
    <row r="61" spans="1:5">
      <c r="A61" s="504"/>
      <c r="B61" s="878" t="s">
        <v>452</v>
      </c>
      <c r="C61" s="879" t="s">
        <v>967</v>
      </c>
      <c r="D61" s="908" t="s">
        <v>962</v>
      </c>
      <c r="E61" s="881">
        <v>30</v>
      </c>
    </row>
    <row r="62" spans="1:5">
      <c r="A62" s="504"/>
      <c r="B62" s="882" t="s">
        <v>456</v>
      </c>
      <c r="C62" s="883" t="s">
        <v>968</v>
      </c>
      <c r="D62" s="909" t="s">
        <v>969</v>
      </c>
      <c r="E62" s="910">
        <f>SUM(E63:E64)</f>
        <v>338.67</v>
      </c>
    </row>
    <row r="63" spans="1:5">
      <c r="A63" s="504"/>
      <c r="B63" s="911" t="s">
        <v>970</v>
      </c>
      <c r="C63" s="905" t="s">
        <v>971</v>
      </c>
      <c r="D63" s="906" t="s">
        <v>969</v>
      </c>
      <c r="E63" s="907">
        <v>329.67</v>
      </c>
    </row>
    <row r="64" spans="1:5">
      <c r="A64" s="504"/>
      <c r="B64" s="911" t="s">
        <v>972</v>
      </c>
      <c r="C64" s="905" t="s">
        <v>973</v>
      </c>
      <c r="D64" s="906" t="s">
        <v>969</v>
      </c>
      <c r="E64" s="907">
        <v>9</v>
      </c>
    </row>
    <row r="65" spans="1:5">
      <c r="A65" s="504"/>
      <c r="B65" s="882" t="s">
        <v>458</v>
      </c>
      <c r="C65" s="883" t="s">
        <v>974</v>
      </c>
      <c r="D65" s="883" t="s">
        <v>843</v>
      </c>
      <c r="E65" s="892">
        <v>12529</v>
      </c>
    </row>
    <row r="66" spans="1:5">
      <c r="A66" s="504"/>
      <c r="B66" s="882" t="s">
        <v>462</v>
      </c>
      <c r="C66" s="883" t="s">
        <v>975</v>
      </c>
      <c r="D66" s="883" t="s">
        <v>843</v>
      </c>
      <c r="E66" s="892">
        <v>316</v>
      </c>
    </row>
    <row r="67" spans="1:5">
      <c r="A67" s="504"/>
      <c r="B67" s="882" t="s">
        <v>466</v>
      </c>
      <c r="C67" s="883" t="s">
        <v>976</v>
      </c>
      <c r="D67" s="883" t="s">
        <v>843</v>
      </c>
      <c r="E67" s="892">
        <v>0</v>
      </c>
    </row>
    <row r="68" spans="1:5">
      <c r="A68" s="504"/>
      <c r="B68" s="882" t="s">
        <v>470</v>
      </c>
      <c r="C68" s="883" t="s">
        <v>977</v>
      </c>
      <c r="D68" s="883" t="s">
        <v>843</v>
      </c>
      <c r="E68" s="892">
        <v>510</v>
      </c>
    </row>
    <row r="69" spans="1:5">
      <c r="A69" s="504"/>
      <c r="B69" s="882" t="s">
        <v>486</v>
      </c>
      <c r="C69" s="883" t="s">
        <v>978</v>
      </c>
      <c r="D69" s="883" t="s">
        <v>843</v>
      </c>
      <c r="E69" s="912">
        <f>SUM(E70:E72)</f>
        <v>11113</v>
      </c>
    </row>
    <row r="70" spans="1:5">
      <c r="A70" s="504"/>
      <c r="B70" s="911" t="s">
        <v>979</v>
      </c>
      <c r="C70" s="905" t="s">
        <v>980</v>
      </c>
      <c r="D70" s="906" t="s">
        <v>843</v>
      </c>
      <c r="E70" s="913">
        <v>10131</v>
      </c>
    </row>
    <row r="71" spans="1:5">
      <c r="A71" s="504"/>
      <c r="B71" s="911" t="s">
        <v>981</v>
      </c>
      <c r="C71" s="905" t="s">
        <v>982</v>
      </c>
      <c r="D71" s="906" t="s">
        <v>843</v>
      </c>
      <c r="E71" s="913">
        <v>257</v>
      </c>
    </row>
    <row r="72" spans="1:5">
      <c r="A72" s="504"/>
      <c r="B72" s="911" t="s">
        <v>983</v>
      </c>
      <c r="C72" s="905" t="s">
        <v>984</v>
      </c>
      <c r="D72" s="906" t="s">
        <v>843</v>
      </c>
      <c r="E72" s="913">
        <v>725</v>
      </c>
    </row>
    <row r="73" spans="1:5">
      <c r="A73" s="504"/>
      <c r="B73" s="882" t="s">
        <v>488</v>
      </c>
      <c r="C73" s="883" t="s">
        <v>985</v>
      </c>
      <c r="D73" s="883" t="s">
        <v>843</v>
      </c>
      <c r="E73" s="892">
        <v>6267</v>
      </c>
    </row>
    <row r="74" spans="1:5" ht="15.75" thickBot="1">
      <c r="A74" s="504"/>
      <c r="B74" s="886" t="s">
        <v>637</v>
      </c>
      <c r="C74" s="887" t="s">
        <v>986</v>
      </c>
      <c r="D74" s="887" t="s">
        <v>843</v>
      </c>
      <c r="E74" s="914">
        <v>270</v>
      </c>
    </row>
    <row r="75" spans="1:5" ht="15.75" thickBot="1">
      <c r="A75" s="504"/>
      <c r="B75" s="873"/>
      <c r="C75" s="870" t="s">
        <v>987</v>
      </c>
      <c r="D75" s="870"/>
      <c r="E75" s="874"/>
    </row>
    <row r="76" spans="1:5">
      <c r="A76" s="504"/>
      <c r="B76" s="882" t="s">
        <v>492</v>
      </c>
      <c r="C76" s="883" t="s">
        <v>988</v>
      </c>
      <c r="D76" s="883" t="s">
        <v>843</v>
      </c>
      <c r="E76" s="892">
        <v>13</v>
      </c>
    </row>
    <row r="77" spans="1:5">
      <c r="A77" s="504"/>
      <c r="B77" s="882" t="s">
        <v>149</v>
      </c>
      <c r="C77" s="883" t="s">
        <v>989</v>
      </c>
      <c r="D77" s="883" t="s">
        <v>843</v>
      </c>
      <c r="E77" s="892">
        <v>97</v>
      </c>
    </row>
    <row r="78" spans="1:5">
      <c r="A78" s="504"/>
      <c r="B78" s="882" t="s">
        <v>151</v>
      </c>
      <c r="C78" s="883" t="s">
        <v>990</v>
      </c>
      <c r="D78" s="883" t="s">
        <v>843</v>
      </c>
      <c r="E78" s="892">
        <v>191</v>
      </c>
    </row>
    <row r="79" spans="1:5">
      <c r="A79" s="504"/>
      <c r="B79" s="878" t="s">
        <v>153</v>
      </c>
      <c r="C79" s="879" t="s">
        <v>991</v>
      </c>
      <c r="D79" s="908" t="s">
        <v>962</v>
      </c>
      <c r="E79" s="881">
        <v>20</v>
      </c>
    </row>
    <row r="80" spans="1:5">
      <c r="A80" s="504"/>
      <c r="B80" s="882" t="s">
        <v>155</v>
      </c>
      <c r="C80" s="883" t="s">
        <v>992</v>
      </c>
      <c r="D80" s="883" t="s">
        <v>969</v>
      </c>
      <c r="E80" s="884">
        <v>236.65</v>
      </c>
    </row>
    <row r="81" spans="1:5">
      <c r="A81" s="504"/>
      <c r="B81" s="911" t="s">
        <v>667</v>
      </c>
      <c r="C81" s="905" t="s">
        <v>993</v>
      </c>
      <c r="D81" s="906" t="s">
        <v>969</v>
      </c>
      <c r="E81" s="907">
        <v>25.898000000000003</v>
      </c>
    </row>
    <row r="82" spans="1:5">
      <c r="A82" s="504"/>
      <c r="B82" s="882" t="s">
        <v>157</v>
      </c>
      <c r="C82" s="883" t="s">
        <v>994</v>
      </c>
      <c r="D82" s="883" t="s">
        <v>843</v>
      </c>
      <c r="E82" s="892">
        <v>6828</v>
      </c>
    </row>
    <row r="83" spans="1:5">
      <c r="A83" s="504"/>
      <c r="B83" s="882" t="s">
        <v>159</v>
      </c>
      <c r="C83" s="883" t="s">
        <v>995</v>
      </c>
      <c r="D83" s="883" t="s">
        <v>843</v>
      </c>
      <c r="E83" s="912">
        <f>SUM(E84:E86)</f>
        <v>11827</v>
      </c>
    </row>
    <row r="84" spans="1:5">
      <c r="A84" s="504"/>
      <c r="B84" s="911" t="s">
        <v>508</v>
      </c>
      <c r="C84" s="905" t="s">
        <v>996</v>
      </c>
      <c r="D84" s="906" t="s">
        <v>843</v>
      </c>
      <c r="E84" s="913">
        <v>5242</v>
      </c>
    </row>
    <row r="85" spans="1:5">
      <c r="A85" s="504"/>
      <c r="B85" s="911" t="s">
        <v>509</v>
      </c>
      <c r="C85" s="905" t="s">
        <v>997</v>
      </c>
      <c r="D85" s="906" t="s">
        <v>843</v>
      </c>
      <c r="E85" s="913">
        <v>6248</v>
      </c>
    </row>
    <row r="86" spans="1:5">
      <c r="A86" s="504"/>
      <c r="B86" s="911" t="s">
        <v>510</v>
      </c>
      <c r="C86" s="905" t="s">
        <v>998</v>
      </c>
      <c r="D86" s="906" t="s">
        <v>843</v>
      </c>
      <c r="E86" s="913">
        <v>337</v>
      </c>
    </row>
    <row r="87" spans="1:5" ht="15.75" thickBot="1">
      <c r="A87" s="504"/>
      <c r="B87" s="886" t="s">
        <v>161</v>
      </c>
      <c r="C87" s="887" t="s">
        <v>999</v>
      </c>
      <c r="D87" s="887" t="s">
        <v>843</v>
      </c>
      <c r="E87" s="914">
        <v>440</v>
      </c>
    </row>
    <row r="88" spans="1:5" ht="15.75" thickBot="1">
      <c r="A88" s="504"/>
      <c r="B88" s="873"/>
      <c r="C88" s="870" t="s">
        <v>1000</v>
      </c>
      <c r="D88" s="870"/>
      <c r="E88" s="874"/>
    </row>
    <row r="89" spans="1:5">
      <c r="A89" s="504"/>
      <c r="B89" s="882" t="s">
        <v>193</v>
      </c>
      <c r="C89" s="883" t="s">
        <v>1001</v>
      </c>
      <c r="D89" s="883" t="s">
        <v>843</v>
      </c>
      <c r="E89" s="892">
        <v>31</v>
      </c>
    </row>
    <row r="90" spans="1:5">
      <c r="A90" s="504"/>
      <c r="B90" s="882" t="s">
        <v>195</v>
      </c>
      <c r="C90" s="883" t="s">
        <v>1002</v>
      </c>
      <c r="D90" s="883" t="s">
        <v>843</v>
      </c>
      <c r="E90" s="892">
        <v>0</v>
      </c>
    </row>
    <row r="91" spans="1:5">
      <c r="A91" s="504"/>
      <c r="B91" s="882" t="s">
        <v>203</v>
      </c>
      <c r="C91" s="883" t="s">
        <v>1003</v>
      </c>
      <c r="D91" s="883" t="s">
        <v>843</v>
      </c>
      <c r="E91" s="892">
        <v>0</v>
      </c>
    </row>
    <row r="92" spans="1:5">
      <c r="A92" s="504"/>
      <c r="B92" s="882" t="s">
        <v>674</v>
      </c>
      <c r="C92" s="879" t="s">
        <v>1004</v>
      </c>
      <c r="D92" s="908" t="s">
        <v>962</v>
      </c>
      <c r="E92" s="899">
        <v>0</v>
      </c>
    </row>
    <row r="93" spans="1:5">
      <c r="A93" s="504"/>
      <c r="B93" s="882" t="s">
        <v>676</v>
      </c>
      <c r="C93" s="883" t="s">
        <v>1005</v>
      </c>
      <c r="D93" s="883" t="s">
        <v>969</v>
      </c>
      <c r="E93" s="884">
        <v>42.44</v>
      </c>
    </row>
    <row r="94" spans="1:5">
      <c r="A94" s="504"/>
      <c r="B94" s="911" t="s">
        <v>1006</v>
      </c>
      <c r="C94" s="905" t="s">
        <v>993</v>
      </c>
      <c r="D94" s="906" t="s">
        <v>969</v>
      </c>
      <c r="E94" s="913">
        <v>0</v>
      </c>
    </row>
    <row r="95" spans="1:5">
      <c r="A95" s="504"/>
      <c r="B95" s="882" t="s">
        <v>678</v>
      </c>
      <c r="C95" s="883" t="s">
        <v>1007</v>
      </c>
      <c r="D95" s="883" t="s">
        <v>843</v>
      </c>
      <c r="E95" s="892">
        <v>33</v>
      </c>
    </row>
    <row r="96" spans="1:5">
      <c r="A96" s="504"/>
      <c r="B96" s="882" t="s">
        <v>680</v>
      </c>
      <c r="C96" s="883" t="s">
        <v>1008</v>
      </c>
      <c r="D96" s="883" t="s">
        <v>843</v>
      </c>
      <c r="E96" s="892">
        <v>162</v>
      </c>
    </row>
    <row r="97" spans="1:5" ht="15.75" thickBot="1">
      <c r="A97" s="504"/>
      <c r="B97" s="886" t="s">
        <v>682</v>
      </c>
      <c r="C97" s="887" t="s">
        <v>1009</v>
      </c>
      <c r="D97" s="887" t="s">
        <v>843</v>
      </c>
      <c r="E97" s="914">
        <v>6</v>
      </c>
    </row>
    <row r="98" spans="1:5" ht="15.75" thickBot="1">
      <c r="A98" s="504"/>
      <c r="B98" s="873"/>
      <c r="C98" s="870" t="s">
        <v>1010</v>
      </c>
      <c r="D98" s="870"/>
      <c r="E98" s="874"/>
    </row>
    <row r="99" spans="1:5">
      <c r="A99" s="504"/>
      <c r="B99" s="882" t="s">
        <v>207</v>
      </c>
      <c r="C99" s="915" t="s">
        <v>1011</v>
      </c>
      <c r="D99" s="909" t="s">
        <v>843</v>
      </c>
      <c r="E99" s="916">
        <v>0</v>
      </c>
    </row>
    <row r="100" spans="1:5">
      <c r="A100" s="504"/>
      <c r="B100" s="882" t="s">
        <v>209</v>
      </c>
      <c r="C100" s="917" t="s">
        <v>1012</v>
      </c>
      <c r="D100" s="883" t="s">
        <v>1013</v>
      </c>
      <c r="E100" s="892">
        <v>0</v>
      </c>
    </row>
    <row r="101" spans="1:5" ht="15.75">
      <c r="A101" s="504"/>
      <c r="B101" s="882" t="s">
        <v>211</v>
      </c>
      <c r="C101" s="918" t="s">
        <v>1014</v>
      </c>
      <c r="D101" s="883" t="s">
        <v>937</v>
      </c>
      <c r="E101" s="884">
        <v>0</v>
      </c>
    </row>
    <row r="102" spans="1:5">
      <c r="A102" s="504"/>
      <c r="B102" s="882" t="s">
        <v>1015</v>
      </c>
      <c r="C102" s="917" t="s">
        <v>1016</v>
      </c>
      <c r="D102" s="883" t="s">
        <v>843</v>
      </c>
      <c r="E102" s="892">
        <v>0</v>
      </c>
    </row>
    <row r="103" spans="1:5" ht="15.75">
      <c r="A103" s="504"/>
      <c r="B103" s="882" t="s">
        <v>1017</v>
      </c>
      <c r="C103" s="918" t="s">
        <v>1018</v>
      </c>
      <c r="D103" s="883" t="s">
        <v>937</v>
      </c>
      <c r="E103" s="884">
        <v>0</v>
      </c>
    </row>
    <row r="104" spans="1:5">
      <c r="A104" s="504"/>
      <c r="B104" s="882" t="s">
        <v>1019</v>
      </c>
      <c r="C104" s="917" t="s">
        <v>1020</v>
      </c>
      <c r="D104" s="883" t="s">
        <v>843</v>
      </c>
      <c r="E104" s="892">
        <v>5</v>
      </c>
    </row>
    <row r="105" spans="1:5" ht="15.75">
      <c r="A105" s="504"/>
      <c r="B105" s="882" t="s">
        <v>1021</v>
      </c>
      <c r="C105" s="918" t="s">
        <v>1022</v>
      </c>
      <c r="D105" s="883" t="s">
        <v>937</v>
      </c>
      <c r="E105" s="884">
        <v>72.459999999999994</v>
      </c>
    </row>
    <row r="106" spans="1:5">
      <c r="A106" s="504"/>
      <c r="B106" s="882" t="s">
        <v>1023</v>
      </c>
      <c r="C106" s="917" t="s">
        <v>1024</v>
      </c>
      <c r="D106" s="883" t="s">
        <v>843</v>
      </c>
      <c r="E106" s="892">
        <v>8</v>
      </c>
    </row>
    <row r="107" spans="1:5" ht="15.75">
      <c r="A107" s="504"/>
      <c r="B107" s="882" t="s">
        <v>1025</v>
      </c>
      <c r="C107" s="918" t="s">
        <v>1026</v>
      </c>
      <c r="D107" s="883" t="s">
        <v>937</v>
      </c>
      <c r="E107" s="884">
        <v>2057.1627688280901</v>
      </c>
    </row>
    <row r="108" spans="1:5">
      <c r="A108" s="504"/>
      <c r="B108" s="882" t="s">
        <v>1027</v>
      </c>
      <c r="C108" s="918" t="s">
        <v>1028</v>
      </c>
      <c r="D108" s="883" t="s">
        <v>843</v>
      </c>
      <c r="E108" s="892">
        <v>39</v>
      </c>
    </row>
    <row r="109" spans="1:5">
      <c r="A109" s="504"/>
      <c r="B109" s="882" t="s">
        <v>1029</v>
      </c>
      <c r="C109" s="918" t="s">
        <v>1030</v>
      </c>
      <c r="D109" s="883" t="s">
        <v>843</v>
      </c>
      <c r="E109" s="892">
        <v>79</v>
      </c>
    </row>
    <row r="110" spans="1:5">
      <c r="A110" s="504"/>
      <c r="B110" s="919" t="s">
        <v>1031</v>
      </c>
      <c r="C110" s="920" t="s">
        <v>1032</v>
      </c>
      <c r="D110" s="885" t="s">
        <v>843</v>
      </c>
      <c r="E110" s="921">
        <v>14</v>
      </c>
    </row>
    <row r="111" spans="1:5">
      <c r="A111" s="504"/>
      <c r="B111" s="922" t="s">
        <v>1033</v>
      </c>
      <c r="C111" s="923" t="s">
        <v>1034</v>
      </c>
      <c r="D111" s="924"/>
      <c r="E111" s="925"/>
    </row>
    <row r="112" spans="1:5">
      <c r="A112" s="504"/>
      <c r="B112" s="926" t="s">
        <v>1035</v>
      </c>
      <c r="C112" s="915" t="s">
        <v>1036</v>
      </c>
      <c r="D112" s="909" t="s">
        <v>903</v>
      </c>
      <c r="E112" s="927">
        <v>204</v>
      </c>
    </row>
    <row r="113" spans="1:5">
      <c r="A113" s="504"/>
      <c r="B113" s="882" t="s">
        <v>1037</v>
      </c>
      <c r="C113" s="917" t="s">
        <v>1038</v>
      </c>
      <c r="D113" s="883" t="s">
        <v>903</v>
      </c>
      <c r="E113" s="884">
        <v>179.9</v>
      </c>
    </row>
    <row r="114" spans="1:5">
      <c r="A114" s="504"/>
      <c r="B114" s="882" t="s">
        <v>1039</v>
      </c>
      <c r="C114" s="917" t="s">
        <v>1040</v>
      </c>
      <c r="D114" s="883" t="s">
        <v>903</v>
      </c>
      <c r="E114" s="884">
        <v>41.7</v>
      </c>
    </row>
    <row r="115" spans="1:5">
      <c r="A115" s="504"/>
      <c r="B115" s="882" t="s">
        <v>1041</v>
      </c>
      <c r="C115" s="917" t="s">
        <v>1042</v>
      </c>
      <c r="D115" s="883" t="s">
        <v>903</v>
      </c>
      <c r="E115" s="884">
        <v>60.3</v>
      </c>
    </row>
    <row r="116" spans="1:5">
      <c r="A116" s="504"/>
      <c r="B116" s="919" t="s">
        <v>1043</v>
      </c>
      <c r="C116" s="928" t="s">
        <v>1044</v>
      </c>
      <c r="D116" s="885" t="s">
        <v>903</v>
      </c>
      <c r="E116" s="929">
        <v>7.3</v>
      </c>
    </row>
    <row r="117" spans="1:5">
      <c r="A117" s="504"/>
      <c r="B117" s="922" t="s">
        <v>1045</v>
      </c>
      <c r="C117" s="923" t="s">
        <v>1046</v>
      </c>
      <c r="D117" s="924"/>
      <c r="E117" s="930"/>
    </row>
    <row r="118" spans="1:5">
      <c r="A118" s="504"/>
      <c r="B118" s="926" t="s">
        <v>1047</v>
      </c>
      <c r="C118" s="915" t="s">
        <v>1048</v>
      </c>
      <c r="D118" s="909" t="s">
        <v>903</v>
      </c>
      <c r="E118" s="927">
        <v>8.5</v>
      </c>
    </row>
    <row r="119" spans="1:5">
      <c r="A119" s="504"/>
      <c r="B119" s="882" t="s">
        <v>1049</v>
      </c>
      <c r="C119" s="917" t="s">
        <v>1038</v>
      </c>
      <c r="D119" s="883" t="s">
        <v>903</v>
      </c>
      <c r="E119" s="884">
        <v>9.3000000000000007</v>
      </c>
    </row>
    <row r="120" spans="1:5">
      <c r="A120" s="504"/>
      <c r="B120" s="882" t="s">
        <v>1050</v>
      </c>
      <c r="C120" s="917" t="s">
        <v>1040</v>
      </c>
      <c r="D120" s="883" t="s">
        <v>903</v>
      </c>
      <c r="E120" s="884">
        <v>2.4</v>
      </c>
    </row>
    <row r="121" spans="1:5">
      <c r="A121" s="504"/>
      <c r="B121" s="882" t="s">
        <v>1051</v>
      </c>
      <c r="C121" s="917" t="s">
        <v>1042</v>
      </c>
      <c r="D121" s="883" t="s">
        <v>903</v>
      </c>
      <c r="E121" s="884">
        <v>11.5</v>
      </c>
    </row>
    <row r="122" spans="1:5">
      <c r="A122" s="504"/>
      <c r="B122" s="882" t="s">
        <v>1052</v>
      </c>
      <c r="C122" s="917" t="s">
        <v>1044</v>
      </c>
      <c r="D122" s="883" t="s">
        <v>903</v>
      </c>
      <c r="E122" s="884">
        <v>1.8</v>
      </c>
    </row>
    <row r="123" spans="1:5">
      <c r="A123" s="504"/>
      <c r="B123" s="931" t="s">
        <v>1053</v>
      </c>
      <c r="C123" s="923" t="s">
        <v>1054</v>
      </c>
      <c r="D123" s="924"/>
      <c r="E123" s="932"/>
    </row>
    <row r="124" spans="1:5">
      <c r="A124" s="504"/>
      <c r="B124" s="882" t="s">
        <v>1055</v>
      </c>
      <c r="C124" s="917" t="s">
        <v>1056</v>
      </c>
      <c r="D124" s="883" t="s">
        <v>1057</v>
      </c>
      <c r="E124" s="884">
        <v>0</v>
      </c>
    </row>
    <row r="125" spans="1:5">
      <c r="A125" s="504"/>
      <c r="B125" s="882" t="s">
        <v>1058</v>
      </c>
      <c r="C125" s="917" t="s">
        <v>1059</v>
      </c>
      <c r="D125" s="883" t="s">
        <v>1057</v>
      </c>
      <c r="E125" s="884">
        <v>0</v>
      </c>
    </row>
    <row r="126" spans="1:5">
      <c r="A126" s="504"/>
      <c r="B126" s="882" t="s">
        <v>1060</v>
      </c>
      <c r="C126" s="917" t="s">
        <v>1061</v>
      </c>
      <c r="D126" s="883" t="s">
        <v>1057</v>
      </c>
      <c r="E126" s="884">
        <v>0</v>
      </c>
    </row>
    <row r="127" spans="1:5">
      <c r="A127" s="504"/>
      <c r="B127" s="919" t="s">
        <v>1062</v>
      </c>
      <c r="C127" s="928" t="s">
        <v>1063</v>
      </c>
      <c r="D127" s="885" t="s">
        <v>1057</v>
      </c>
      <c r="E127" s="929">
        <v>0</v>
      </c>
    </row>
    <row r="128" spans="1:5">
      <c r="A128" s="504"/>
      <c r="B128" s="922" t="s">
        <v>1064</v>
      </c>
      <c r="C128" s="923" t="s">
        <v>1065</v>
      </c>
      <c r="D128" s="924"/>
      <c r="E128" s="925"/>
    </row>
    <row r="129" spans="1:5">
      <c r="A129" s="504"/>
      <c r="B129" s="919" t="s">
        <v>1066</v>
      </c>
      <c r="C129" s="928" t="s">
        <v>1036</v>
      </c>
      <c r="D129" s="885" t="s">
        <v>1057</v>
      </c>
      <c r="E129" s="933">
        <f>(E112-E118)*E130/1000</f>
        <v>416.3412513058916</v>
      </c>
    </row>
    <row r="130" spans="1:5" ht="16.5" thickBot="1">
      <c r="A130" s="504"/>
      <c r="B130" s="934" t="s">
        <v>1067</v>
      </c>
      <c r="C130" s="935" t="s">
        <v>1068</v>
      </c>
      <c r="D130" s="887" t="s">
        <v>937</v>
      </c>
      <c r="E130" s="936">
        <f>'8'!E39</f>
        <v>2129.6227688280901</v>
      </c>
    </row>
    <row r="131" spans="1:5" ht="15.75" thickBot="1">
      <c r="A131" s="504"/>
      <c r="B131" s="873"/>
      <c r="C131" s="870" t="s">
        <v>1069</v>
      </c>
      <c r="D131" s="870"/>
      <c r="E131" s="874"/>
    </row>
    <row r="132" spans="1:5" ht="15.75">
      <c r="A132" s="504"/>
      <c r="B132" s="937" t="s">
        <v>1070</v>
      </c>
      <c r="C132" s="938" t="s">
        <v>1071</v>
      </c>
      <c r="D132" s="883" t="s">
        <v>937</v>
      </c>
      <c r="E132" s="939">
        <v>741.41625508100003</v>
      </c>
    </row>
    <row r="133" spans="1:5">
      <c r="A133" s="504"/>
      <c r="B133" s="882" t="s">
        <v>1072</v>
      </c>
      <c r="C133" s="918" t="s">
        <v>1073</v>
      </c>
      <c r="D133" s="883" t="s">
        <v>843</v>
      </c>
      <c r="E133" s="892">
        <v>5</v>
      </c>
    </row>
    <row r="134" spans="1:5">
      <c r="A134" s="504"/>
      <c r="B134" s="940" t="s">
        <v>1074</v>
      </c>
      <c r="C134" s="941" t="s">
        <v>1075</v>
      </c>
      <c r="D134" s="942" t="s">
        <v>843</v>
      </c>
      <c r="E134" s="921">
        <v>5</v>
      </c>
    </row>
    <row r="135" spans="1:5">
      <c r="A135" s="504"/>
      <c r="B135" s="922" t="s">
        <v>1076</v>
      </c>
      <c r="C135" s="923" t="s">
        <v>1077</v>
      </c>
      <c r="D135" s="924"/>
      <c r="E135" s="925"/>
    </row>
    <row r="136" spans="1:5">
      <c r="A136" s="504"/>
      <c r="B136" s="926" t="s">
        <v>1078</v>
      </c>
      <c r="C136" s="915" t="s">
        <v>1036</v>
      </c>
      <c r="D136" s="909" t="s">
        <v>903</v>
      </c>
      <c r="E136" s="927">
        <v>10.1</v>
      </c>
    </row>
    <row r="137" spans="1:5">
      <c r="A137" s="504"/>
      <c r="B137" s="882" t="s">
        <v>1079</v>
      </c>
      <c r="C137" s="917" t="s">
        <v>1038</v>
      </c>
      <c r="D137" s="883" t="s">
        <v>903</v>
      </c>
      <c r="E137" s="884">
        <v>25</v>
      </c>
    </row>
    <row r="138" spans="1:5">
      <c r="A138" s="504"/>
      <c r="B138" s="882" t="s">
        <v>1080</v>
      </c>
      <c r="C138" s="917" t="s">
        <v>1081</v>
      </c>
      <c r="D138" s="883" t="s">
        <v>903</v>
      </c>
      <c r="E138" s="884">
        <v>0.1</v>
      </c>
    </row>
    <row r="139" spans="1:5">
      <c r="A139" s="504"/>
      <c r="B139" s="922" t="s">
        <v>1082</v>
      </c>
      <c r="C139" s="923" t="s">
        <v>1083</v>
      </c>
      <c r="D139" s="924"/>
      <c r="E139" s="930"/>
    </row>
    <row r="140" spans="1:5">
      <c r="A140" s="504"/>
      <c r="B140" s="926" t="s">
        <v>1084</v>
      </c>
      <c r="C140" s="915" t="s">
        <v>1048</v>
      </c>
      <c r="D140" s="909" t="s">
        <v>903</v>
      </c>
      <c r="E140" s="927">
        <v>7.3</v>
      </c>
    </row>
    <row r="141" spans="1:5">
      <c r="A141" s="504"/>
      <c r="B141" s="882" t="s">
        <v>1085</v>
      </c>
      <c r="C141" s="917" t="s">
        <v>1038</v>
      </c>
      <c r="D141" s="883" t="s">
        <v>903</v>
      </c>
      <c r="E141" s="884">
        <v>21</v>
      </c>
    </row>
    <row r="142" spans="1:5">
      <c r="A142" s="504"/>
      <c r="B142" s="919" t="s">
        <v>1086</v>
      </c>
      <c r="C142" s="928" t="s">
        <v>1081</v>
      </c>
      <c r="D142" s="885" t="s">
        <v>903</v>
      </c>
      <c r="E142" s="929">
        <v>0</v>
      </c>
    </row>
    <row r="143" spans="1:5">
      <c r="A143" s="504"/>
      <c r="B143" s="922" t="s">
        <v>1087</v>
      </c>
      <c r="C143" s="923" t="s">
        <v>1065</v>
      </c>
      <c r="D143" s="923"/>
      <c r="E143" s="925"/>
    </row>
    <row r="144" spans="1:5" ht="15.75" thickBot="1">
      <c r="A144" s="504"/>
      <c r="B144" s="886" t="s">
        <v>1088</v>
      </c>
      <c r="C144" s="917" t="s">
        <v>1036</v>
      </c>
      <c r="D144" s="883" t="s">
        <v>1057</v>
      </c>
      <c r="E144" s="910">
        <f>(E136-E140)*E132/1000</f>
        <v>2.0759655142267999</v>
      </c>
    </row>
    <row r="145" spans="1:5" ht="15.75" thickBot="1">
      <c r="A145" s="504"/>
      <c r="B145" s="873"/>
      <c r="C145" s="870" t="s">
        <v>1089</v>
      </c>
      <c r="D145" s="870"/>
      <c r="E145" s="874"/>
    </row>
    <row r="146" spans="1:5" ht="15.75">
      <c r="A146" s="504"/>
      <c r="B146" s="937" t="s">
        <v>7</v>
      </c>
      <c r="C146" s="943" t="s">
        <v>1090</v>
      </c>
      <c r="D146" s="883" t="s">
        <v>937</v>
      </c>
      <c r="E146" s="939">
        <v>8.5</v>
      </c>
    </row>
    <row r="147" spans="1:5">
      <c r="A147" s="504"/>
      <c r="B147" s="882" t="s">
        <v>1091</v>
      </c>
      <c r="C147" s="944" t="s">
        <v>1092</v>
      </c>
      <c r="D147" s="945" t="s">
        <v>821</v>
      </c>
      <c r="E147" s="946">
        <v>0.82799999999999996</v>
      </c>
    </row>
    <row r="148" spans="1:5">
      <c r="A148" s="504"/>
      <c r="B148" s="882" t="s">
        <v>1093</v>
      </c>
      <c r="C148" s="944" t="s">
        <v>1094</v>
      </c>
      <c r="D148" s="883" t="s">
        <v>1095</v>
      </c>
      <c r="E148" s="884">
        <v>79.2</v>
      </c>
    </row>
    <row r="149" spans="1:5" ht="15.75" thickBot="1">
      <c r="A149" s="504"/>
      <c r="B149" s="947" t="s">
        <v>1096</v>
      </c>
      <c r="C149" s="948" t="s">
        <v>1097</v>
      </c>
      <c r="D149" s="949" t="s">
        <v>843</v>
      </c>
      <c r="E149" s="950">
        <v>2</v>
      </c>
    </row>
    <row r="150" spans="1:5">
      <c r="A150" s="504"/>
      <c r="B150" s="951" t="s">
        <v>1098</v>
      </c>
      <c r="C150" s="952" t="s">
        <v>1099</v>
      </c>
      <c r="D150" s="952"/>
      <c r="E150" s="953"/>
    </row>
    <row r="151" spans="1:5" ht="15.75">
      <c r="A151" s="504"/>
      <c r="B151" s="926" t="s">
        <v>1100</v>
      </c>
      <c r="C151" s="954" t="s">
        <v>1101</v>
      </c>
      <c r="D151" s="883" t="s">
        <v>937</v>
      </c>
      <c r="E151" s="884">
        <v>8.5</v>
      </c>
    </row>
    <row r="152" spans="1:5">
      <c r="A152" s="504"/>
      <c r="B152" s="882" t="s">
        <v>1102</v>
      </c>
      <c r="C152" s="944" t="s">
        <v>1103</v>
      </c>
      <c r="D152" s="945" t="s">
        <v>821</v>
      </c>
      <c r="E152" s="946">
        <v>0.17199999999999999</v>
      </c>
    </row>
    <row r="153" spans="1:5">
      <c r="A153" s="504"/>
      <c r="B153" s="926" t="s">
        <v>1104</v>
      </c>
      <c r="C153" s="955" t="s">
        <v>1105</v>
      </c>
      <c r="D153" s="949" t="s">
        <v>1095</v>
      </c>
      <c r="E153" s="884">
        <v>507.5</v>
      </c>
    </row>
    <row r="154" spans="1:5" ht="15.75" thickBot="1">
      <c r="A154" s="504"/>
      <c r="B154" s="919" t="s">
        <v>1106</v>
      </c>
      <c r="C154" s="956" t="s">
        <v>1107</v>
      </c>
      <c r="D154" s="885" t="s">
        <v>843</v>
      </c>
      <c r="E154" s="921">
        <v>2</v>
      </c>
    </row>
    <row r="155" spans="1:5">
      <c r="A155" s="504"/>
      <c r="B155" s="951" t="s">
        <v>1108</v>
      </c>
      <c r="C155" s="952" t="s">
        <v>1109</v>
      </c>
      <c r="D155" s="952"/>
      <c r="E155" s="957"/>
    </row>
    <row r="156" spans="1:5" ht="15.75">
      <c r="A156" s="504"/>
      <c r="B156" s="882" t="s">
        <v>1110</v>
      </c>
      <c r="C156" s="944" t="s">
        <v>1111</v>
      </c>
      <c r="D156" s="883" t="s">
        <v>937</v>
      </c>
      <c r="E156" s="884">
        <v>0</v>
      </c>
    </row>
    <row r="157" spans="1:5">
      <c r="A157" s="504"/>
      <c r="B157" s="882" t="s">
        <v>1112</v>
      </c>
      <c r="C157" s="944" t="s">
        <v>1113</v>
      </c>
      <c r="D157" s="945" t="s">
        <v>821</v>
      </c>
      <c r="E157" s="946">
        <v>0</v>
      </c>
    </row>
    <row r="158" spans="1:5">
      <c r="A158" s="504"/>
      <c r="B158" s="882" t="s">
        <v>1114</v>
      </c>
      <c r="C158" s="955" t="s">
        <v>1115</v>
      </c>
      <c r="D158" s="949" t="s">
        <v>1095</v>
      </c>
      <c r="E158" s="884">
        <v>0</v>
      </c>
    </row>
    <row r="159" spans="1:5" ht="15.75" thickBot="1">
      <c r="A159" s="504"/>
      <c r="B159" s="919" t="s">
        <v>1116</v>
      </c>
      <c r="C159" s="956" t="s">
        <v>1117</v>
      </c>
      <c r="D159" s="885" t="s">
        <v>843</v>
      </c>
      <c r="E159" s="921">
        <v>0</v>
      </c>
    </row>
    <row r="160" spans="1:5">
      <c r="A160" s="504"/>
      <c r="B160" s="951" t="s">
        <v>1118</v>
      </c>
      <c r="C160" s="952" t="s">
        <v>1119</v>
      </c>
      <c r="D160" s="952"/>
      <c r="E160" s="958"/>
    </row>
    <row r="161" spans="1:5" ht="15.75">
      <c r="A161" s="504"/>
      <c r="B161" s="882" t="s">
        <v>1120</v>
      </c>
      <c r="C161" s="959" t="s">
        <v>1121</v>
      </c>
      <c r="D161" s="883" t="s">
        <v>937</v>
      </c>
      <c r="E161" s="884">
        <v>0</v>
      </c>
    </row>
    <row r="162" spans="1:5">
      <c r="A162" s="504"/>
      <c r="B162" s="882" t="s">
        <v>1122</v>
      </c>
      <c r="C162" s="959" t="s">
        <v>1123</v>
      </c>
      <c r="D162" s="883" t="s">
        <v>821</v>
      </c>
      <c r="E162" s="946">
        <v>0</v>
      </c>
    </row>
    <row r="163" spans="1:5">
      <c r="A163" s="504"/>
      <c r="B163" s="882" t="s">
        <v>1124</v>
      </c>
      <c r="C163" s="959" t="s">
        <v>1125</v>
      </c>
      <c r="D163" s="883" t="s">
        <v>1126</v>
      </c>
      <c r="E163" s="884">
        <v>0</v>
      </c>
    </row>
    <row r="164" spans="1:5" ht="15.75" thickBot="1">
      <c r="A164" s="504"/>
      <c r="B164" s="919" t="s">
        <v>1127</v>
      </c>
      <c r="C164" s="956" t="s">
        <v>1128</v>
      </c>
      <c r="D164" s="885" t="s">
        <v>843</v>
      </c>
      <c r="E164" s="921">
        <v>0</v>
      </c>
    </row>
    <row r="165" spans="1:5">
      <c r="A165" s="504"/>
      <c r="B165" s="951" t="s">
        <v>1129</v>
      </c>
      <c r="C165" s="960" t="s">
        <v>1130</v>
      </c>
      <c r="D165" s="961"/>
      <c r="E165" s="962"/>
    </row>
    <row r="166" spans="1:5" ht="15.75">
      <c r="A166" s="504"/>
      <c r="B166" s="882" t="s">
        <v>1131</v>
      </c>
      <c r="C166" s="944" t="s">
        <v>1132</v>
      </c>
      <c r="D166" s="883" t="s">
        <v>937</v>
      </c>
      <c r="E166" s="884">
        <v>0</v>
      </c>
    </row>
    <row r="167" spans="1:5">
      <c r="A167" s="504"/>
      <c r="B167" s="882" t="s">
        <v>1133</v>
      </c>
      <c r="C167" s="944" t="s">
        <v>1134</v>
      </c>
      <c r="D167" s="945" t="s">
        <v>821</v>
      </c>
      <c r="E167" s="946">
        <v>0</v>
      </c>
    </row>
    <row r="168" spans="1:5">
      <c r="A168" s="504"/>
      <c r="B168" s="926" t="s">
        <v>1135</v>
      </c>
      <c r="C168" s="955" t="s">
        <v>1136</v>
      </c>
      <c r="D168" s="949" t="s">
        <v>1095</v>
      </c>
      <c r="E168" s="884">
        <v>0</v>
      </c>
    </row>
    <row r="169" spans="1:5" ht="15.75" thickBot="1">
      <c r="A169" s="504"/>
      <c r="B169" s="919" t="s">
        <v>1137</v>
      </c>
      <c r="C169" s="956" t="s">
        <v>1138</v>
      </c>
      <c r="D169" s="885" t="s">
        <v>843</v>
      </c>
      <c r="E169" s="921">
        <v>0</v>
      </c>
    </row>
    <row r="170" spans="1:5">
      <c r="A170" s="504"/>
      <c r="B170" s="951" t="s">
        <v>1139</v>
      </c>
      <c r="C170" s="952" t="s">
        <v>1140</v>
      </c>
      <c r="D170" s="952"/>
      <c r="E170" s="957"/>
    </row>
    <row r="171" spans="1:5" ht="15.75">
      <c r="A171" s="504"/>
      <c r="B171" s="882" t="s">
        <v>1141</v>
      </c>
      <c r="C171" s="963" t="s">
        <v>1142</v>
      </c>
      <c r="D171" s="883" t="s">
        <v>937</v>
      </c>
      <c r="E171" s="884">
        <v>0</v>
      </c>
    </row>
    <row r="172" spans="1:5">
      <c r="A172" s="504"/>
      <c r="B172" s="882" t="s">
        <v>1143</v>
      </c>
      <c r="C172" s="964" t="s">
        <v>1144</v>
      </c>
      <c r="D172" s="945" t="s">
        <v>821</v>
      </c>
      <c r="E172" s="946">
        <v>0</v>
      </c>
    </row>
    <row r="173" spans="1:5">
      <c r="A173" s="504"/>
      <c r="B173" s="882" t="s">
        <v>1145</v>
      </c>
      <c r="C173" s="964" t="s">
        <v>1146</v>
      </c>
      <c r="D173" s="909" t="s">
        <v>1095</v>
      </c>
      <c r="E173" s="884">
        <v>0</v>
      </c>
    </row>
    <row r="174" spans="1:5">
      <c r="A174" s="504"/>
      <c r="B174" s="882" t="s">
        <v>1147</v>
      </c>
      <c r="C174" s="965" t="s">
        <v>1148</v>
      </c>
      <c r="D174" s="949" t="s">
        <v>1095</v>
      </c>
      <c r="E174" s="884">
        <v>0</v>
      </c>
    </row>
    <row r="175" spans="1:5" ht="15.75" thickBot="1">
      <c r="A175" s="504"/>
      <c r="B175" s="919" t="s">
        <v>1149</v>
      </c>
      <c r="C175" s="956" t="s">
        <v>1097</v>
      </c>
      <c r="D175" s="885" t="s">
        <v>843</v>
      </c>
      <c r="E175" s="921">
        <v>0</v>
      </c>
    </row>
    <row r="176" spans="1:5">
      <c r="A176" s="504"/>
      <c r="B176" s="951" t="s">
        <v>1150</v>
      </c>
      <c r="C176" s="952" t="s">
        <v>1151</v>
      </c>
      <c r="D176" s="952"/>
      <c r="E176" s="957"/>
    </row>
    <row r="177" spans="1:5" ht="15.75">
      <c r="A177" s="504"/>
      <c r="B177" s="966" t="s">
        <v>1152</v>
      </c>
      <c r="C177" s="963" t="s">
        <v>1153</v>
      </c>
      <c r="D177" s="883" t="s">
        <v>937</v>
      </c>
      <c r="E177" s="884">
        <v>0</v>
      </c>
    </row>
    <row r="178" spans="1:5">
      <c r="A178" s="504"/>
      <c r="B178" s="966" t="s">
        <v>1154</v>
      </c>
      <c r="C178" s="964" t="s">
        <v>1155</v>
      </c>
      <c r="D178" s="945" t="s">
        <v>821</v>
      </c>
      <c r="E178" s="946">
        <v>0.17199999999999999</v>
      </c>
    </row>
    <row r="179" spans="1:5">
      <c r="A179" s="504"/>
      <c r="B179" s="966" t="s">
        <v>1156</v>
      </c>
      <c r="C179" s="964" t="s">
        <v>1157</v>
      </c>
      <c r="D179" s="909" t="s">
        <v>1095</v>
      </c>
      <c r="E179" s="884">
        <v>79.2</v>
      </c>
    </row>
    <row r="180" spans="1:5">
      <c r="A180" s="504"/>
      <c r="B180" s="966" t="s">
        <v>1158</v>
      </c>
      <c r="C180" s="964" t="s">
        <v>1159</v>
      </c>
      <c r="D180" s="909" t="s">
        <v>1095</v>
      </c>
      <c r="E180" s="884">
        <v>0</v>
      </c>
    </row>
    <row r="181" spans="1:5">
      <c r="A181" s="504"/>
      <c r="B181" s="966" t="s">
        <v>1160</v>
      </c>
      <c r="C181" s="964" t="s">
        <v>1161</v>
      </c>
      <c r="D181" s="909" t="s">
        <v>1095</v>
      </c>
      <c r="E181" s="884">
        <v>0</v>
      </c>
    </row>
    <row r="182" spans="1:5">
      <c r="A182" s="504"/>
      <c r="B182" s="966" t="s">
        <v>1162</v>
      </c>
      <c r="C182" s="964" t="s">
        <v>1148</v>
      </c>
      <c r="D182" s="909" t="s">
        <v>1095</v>
      </c>
      <c r="E182" s="884">
        <v>507.5</v>
      </c>
    </row>
    <row r="183" spans="1:5" ht="15.75" thickBot="1">
      <c r="A183" s="504"/>
      <c r="B183" s="886" t="s">
        <v>1163</v>
      </c>
      <c r="C183" s="967" t="s">
        <v>1097</v>
      </c>
      <c r="D183" s="887" t="s">
        <v>843</v>
      </c>
      <c r="E183" s="914">
        <v>2</v>
      </c>
    </row>
    <row r="184" spans="1:5" ht="15.75" thickBot="1">
      <c r="A184" s="504"/>
      <c r="B184" s="873"/>
      <c r="C184" s="870" t="s">
        <v>1164</v>
      </c>
      <c r="D184" s="870"/>
      <c r="E184" s="874"/>
    </row>
    <row r="185" spans="1:5">
      <c r="A185" s="504"/>
      <c r="B185" s="937" t="s">
        <v>1165</v>
      </c>
      <c r="C185" s="968" t="s">
        <v>1166</v>
      </c>
      <c r="D185" s="969" t="s">
        <v>843</v>
      </c>
      <c r="E185" s="970">
        <f>SUM(E186:E190)</f>
        <v>30</v>
      </c>
    </row>
    <row r="186" spans="1:5">
      <c r="A186" s="504"/>
      <c r="B186" s="882" t="s">
        <v>1167</v>
      </c>
      <c r="C186" s="893" t="s">
        <v>1168</v>
      </c>
      <c r="D186" s="971" t="s">
        <v>843</v>
      </c>
      <c r="E186" s="892">
        <v>0</v>
      </c>
    </row>
    <row r="187" spans="1:5">
      <c r="A187" s="504"/>
      <c r="B187" s="882" t="s">
        <v>1169</v>
      </c>
      <c r="C187" s="893" t="s">
        <v>1170</v>
      </c>
      <c r="D187" s="971" t="s">
        <v>843</v>
      </c>
      <c r="E187" s="892">
        <v>1</v>
      </c>
    </row>
    <row r="188" spans="1:5">
      <c r="A188" s="504"/>
      <c r="B188" s="882" t="s">
        <v>1171</v>
      </c>
      <c r="C188" s="893" t="s">
        <v>1172</v>
      </c>
      <c r="D188" s="971" t="s">
        <v>843</v>
      </c>
      <c r="E188" s="892">
        <v>1</v>
      </c>
    </row>
    <row r="189" spans="1:5">
      <c r="A189" s="504"/>
      <c r="B189" s="882" t="s">
        <v>1173</v>
      </c>
      <c r="C189" s="893" t="s">
        <v>1174</v>
      </c>
      <c r="D189" s="971" t="s">
        <v>843</v>
      </c>
      <c r="E189" s="892">
        <v>7</v>
      </c>
    </row>
    <row r="190" spans="1:5">
      <c r="A190" s="504"/>
      <c r="B190" s="882" t="s">
        <v>1175</v>
      </c>
      <c r="C190" s="893" t="s">
        <v>1176</v>
      </c>
      <c r="D190" s="971" t="s">
        <v>843</v>
      </c>
      <c r="E190" s="912">
        <f>SUM(E191:E195)</f>
        <v>21</v>
      </c>
    </row>
    <row r="191" spans="1:5">
      <c r="A191" s="504"/>
      <c r="B191" s="911" t="s">
        <v>1177</v>
      </c>
      <c r="C191" s="905" t="s">
        <v>1178</v>
      </c>
      <c r="D191" s="945" t="s">
        <v>843</v>
      </c>
      <c r="E191" s="913">
        <v>0</v>
      </c>
    </row>
    <row r="192" spans="1:5">
      <c r="A192" s="504"/>
      <c r="B192" s="911" t="s">
        <v>1179</v>
      </c>
      <c r="C192" s="905" t="s">
        <v>1180</v>
      </c>
      <c r="D192" s="945" t="s">
        <v>843</v>
      </c>
      <c r="E192" s="913">
        <v>0</v>
      </c>
    </row>
    <row r="193" spans="1:5">
      <c r="A193" s="504"/>
      <c r="B193" s="911" t="s">
        <v>1181</v>
      </c>
      <c r="C193" s="905" t="s">
        <v>1182</v>
      </c>
      <c r="D193" s="945" t="s">
        <v>843</v>
      </c>
      <c r="E193" s="913">
        <v>3</v>
      </c>
    </row>
    <row r="194" spans="1:5">
      <c r="A194" s="504"/>
      <c r="B194" s="911" t="s">
        <v>1183</v>
      </c>
      <c r="C194" s="905" t="s">
        <v>1184</v>
      </c>
      <c r="D194" s="945" t="s">
        <v>843</v>
      </c>
      <c r="E194" s="913">
        <v>1</v>
      </c>
    </row>
    <row r="195" spans="1:5" ht="15.75" thickBot="1">
      <c r="A195" s="504"/>
      <c r="B195" s="972" t="s">
        <v>1185</v>
      </c>
      <c r="C195" s="973" t="s">
        <v>1186</v>
      </c>
      <c r="D195" s="974" t="s">
        <v>843</v>
      </c>
      <c r="E195" s="975">
        <v>17</v>
      </c>
    </row>
    <row r="196" spans="1:5">
      <c r="A196" s="504"/>
      <c r="B196" s="976"/>
      <c r="C196" s="976"/>
      <c r="D196" s="976"/>
      <c r="E196" s="977"/>
    </row>
    <row r="197" spans="1:5">
      <c r="A197" s="504"/>
      <c r="B197" s="978" t="s">
        <v>1187</v>
      </c>
      <c r="C197" s="69" t="s">
        <v>1188</v>
      </c>
      <c r="D197" s="504"/>
      <c r="E197" s="504"/>
    </row>
    <row r="198" spans="1:5">
      <c r="A198" s="504"/>
      <c r="B198" s="979" t="s">
        <v>1189</v>
      </c>
      <c r="C198" s="69" t="s">
        <v>1190</v>
      </c>
      <c r="D198" s="504"/>
      <c r="E198" s="50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C32C4-7A9B-4BA0-8888-C3F546E01EA2}">
  <sheetPr codeName="Sheet104">
    <tabColor theme="0" tint="-0.14999847407452621"/>
  </sheetPr>
  <dimension ref="A1:R51"/>
  <sheetViews>
    <sheetView showGridLines="0" workbookViewId="0"/>
  </sheetViews>
  <sheetFormatPr defaultRowHeight="15"/>
  <cols>
    <col min="2" max="2" width="8.7109375" customWidth="1"/>
    <col min="3" max="3" width="88.5703125" customWidth="1"/>
    <col min="4" max="4" width="17.28515625" customWidth="1"/>
    <col min="5" max="6" width="24" customWidth="1"/>
    <col min="7" max="7" width="29.140625" customWidth="1"/>
    <col min="8" max="18" width="9.140625" style="116"/>
  </cols>
  <sheetData>
    <row r="1" spans="1:7">
      <c r="A1" s="504"/>
      <c r="B1" s="504"/>
      <c r="C1" s="504"/>
      <c r="D1" s="504"/>
      <c r="E1" s="504"/>
      <c r="F1" s="504"/>
      <c r="G1" s="504"/>
    </row>
    <row r="2" spans="1:7" ht="60">
      <c r="A2" s="504"/>
      <c r="B2" s="504"/>
      <c r="C2" s="504"/>
      <c r="D2" s="504"/>
      <c r="E2" s="504"/>
      <c r="F2" s="504"/>
      <c r="G2" s="1" t="s">
        <v>1191</v>
      </c>
    </row>
    <row r="3" spans="1:7">
      <c r="A3" s="504"/>
      <c r="B3" s="504"/>
      <c r="C3" s="28" t="s">
        <v>1332</v>
      </c>
      <c r="D3" s="504"/>
      <c r="E3" s="504"/>
      <c r="F3" s="504"/>
      <c r="G3" s="504"/>
    </row>
    <row r="4" spans="1:7">
      <c r="A4" s="504"/>
      <c r="B4" s="504"/>
      <c r="C4" s="28" t="s">
        <v>1333</v>
      </c>
      <c r="D4" s="504"/>
      <c r="E4" s="504"/>
      <c r="F4" s="504"/>
      <c r="G4" s="504"/>
    </row>
    <row r="5" spans="1:7">
      <c r="A5" s="504"/>
      <c r="B5" s="504"/>
      <c r="C5" s="504"/>
      <c r="D5" s="504"/>
      <c r="E5" s="504"/>
      <c r="F5" s="504"/>
      <c r="G5" s="504"/>
    </row>
    <row r="6" spans="1:7">
      <c r="A6" s="504"/>
      <c r="B6" s="504"/>
      <c r="C6" s="980" t="s">
        <v>1192</v>
      </c>
      <c r="D6" s="504"/>
      <c r="E6" s="504"/>
      <c r="F6" s="504"/>
      <c r="G6" s="504"/>
    </row>
    <row r="7" spans="1:7">
      <c r="A7" s="504"/>
      <c r="B7" s="504"/>
      <c r="C7" s="980"/>
      <c r="D7" s="504"/>
      <c r="E7" s="504"/>
      <c r="F7" s="504"/>
      <c r="G7" s="504"/>
    </row>
    <row r="8" spans="1:7" ht="15.75" thickBot="1">
      <c r="A8" s="504"/>
      <c r="B8" s="504"/>
      <c r="C8" s="504"/>
      <c r="D8" s="504"/>
      <c r="E8" s="504"/>
      <c r="F8" s="504"/>
      <c r="G8" s="504"/>
    </row>
    <row r="9" spans="1:7" ht="32.25" customHeight="1" thickBot="1">
      <c r="A9" s="504"/>
      <c r="B9" s="981" t="s">
        <v>2</v>
      </c>
      <c r="C9" s="981" t="s">
        <v>1193</v>
      </c>
      <c r="D9" s="982" t="s">
        <v>714</v>
      </c>
      <c r="E9" s="983" t="s">
        <v>59</v>
      </c>
      <c r="F9" s="984"/>
      <c r="G9" s="985" t="s">
        <v>1194</v>
      </c>
    </row>
    <row r="10" spans="1:7" ht="26.25" thickBot="1">
      <c r="A10" s="504"/>
      <c r="B10" s="981"/>
      <c r="C10" s="981"/>
      <c r="D10" s="982"/>
      <c r="E10" s="986" t="s">
        <v>1195</v>
      </c>
      <c r="F10" s="986" t="s">
        <v>1196</v>
      </c>
      <c r="G10" s="985"/>
    </row>
    <row r="11" spans="1:7" ht="15.75" thickBot="1">
      <c r="A11" s="504"/>
      <c r="B11" s="981" t="s">
        <v>1197</v>
      </c>
      <c r="C11" s="981" t="s">
        <v>1198</v>
      </c>
      <c r="D11" s="981" t="s">
        <v>1199</v>
      </c>
      <c r="E11" s="987">
        <f>E12+E26</f>
        <v>59.20064708810353</v>
      </c>
      <c r="F11" s="988">
        <f>F12+F26</f>
        <v>61.770833333333336</v>
      </c>
      <c r="G11" s="985"/>
    </row>
    <row r="12" spans="1:7" ht="15.75" thickBot="1">
      <c r="A12" s="504"/>
      <c r="B12" s="989" t="s">
        <v>1200</v>
      </c>
      <c r="C12" s="989" t="s">
        <v>1201</v>
      </c>
      <c r="D12" s="989" t="s">
        <v>1199</v>
      </c>
      <c r="E12" s="990">
        <f>E14+E18+E22+E23+E24+E25</f>
        <v>57.83784942854399</v>
      </c>
      <c r="F12" s="991">
        <f>F14+F18+F22+F23+F24+F25</f>
        <v>60.346576121740611</v>
      </c>
      <c r="G12" s="992"/>
    </row>
    <row r="13" spans="1:7" ht="15.75" thickBot="1">
      <c r="A13" s="504"/>
      <c r="B13" s="993" t="s">
        <v>1202</v>
      </c>
      <c r="C13" s="993" t="s">
        <v>1203</v>
      </c>
      <c r="D13" s="993" t="s">
        <v>1199</v>
      </c>
      <c r="E13" s="994">
        <f>E14+E18+E23+E22</f>
        <v>29.559402687904434</v>
      </c>
      <c r="F13" s="995">
        <f>F14+F18+F23+F22</f>
        <v>31.25</v>
      </c>
      <c r="G13" s="996"/>
    </row>
    <row r="14" spans="1:7">
      <c r="A14" s="504"/>
      <c r="B14" s="997" t="s">
        <v>107</v>
      </c>
      <c r="C14" s="997" t="s">
        <v>1204</v>
      </c>
      <c r="D14" s="998" t="s">
        <v>1199</v>
      </c>
      <c r="E14" s="999">
        <f>SUM(E15:E17)</f>
        <v>10.756819313091093</v>
      </c>
      <c r="F14" s="1000">
        <f>SUM(F15:F17)</f>
        <v>11</v>
      </c>
      <c r="G14" s="1001"/>
    </row>
    <row r="15" spans="1:7">
      <c r="A15" s="504"/>
      <c r="B15" s="1002" t="s">
        <v>1205</v>
      </c>
      <c r="C15" s="1003" t="s">
        <v>1206</v>
      </c>
      <c r="D15" s="1002" t="s">
        <v>1199</v>
      </c>
      <c r="E15" s="1004">
        <v>2.0122200099552017</v>
      </c>
      <c r="F15" s="1005">
        <v>2</v>
      </c>
      <c r="G15" s="1006"/>
    </row>
    <row r="16" spans="1:7">
      <c r="A16" s="504"/>
      <c r="B16" s="1002" t="s">
        <v>1207</v>
      </c>
      <c r="C16" s="1003" t="s">
        <v>1208</v>
      </c>
      <c r="D16" s="1002" t="s">
        <v>1199</v>
      </c>
      <c r="E16" s="1004">
        <v>1.0015679442508711</v>
      </c>
      <c r="F16" s="1005">
        <v>1</v>
      </c>
      <c r="G16" s="1006"/>
    </row>
    <row r="17" spans="1:7" ht="15.75" thickBot="1">
      <c r="A17" s="504"/>
      <c r="B17" s="1007" t="s">
        <v>1209</v>
      </c>
      <c r="C17" s="1008" t="s">
        <v>1210</v>
      </c>
      <c r="D17" s="1007" t="s">
        <v>1199</v>
      </c>
      <c r="E17" s="1009">
        <v>7.7430313588850188</v>
      </c>
      <c r="F17" s="1010">
        <v>8</v>
      </c>
      <c r="G17" s="1011"/>
    </row>
    <row r="18" spans="1:7" ht="40.5">
      <c r="A18" s="504"/>
      <c r="B18" s="1012" t="s">
        <v>109</v>
      </c>
      <c r="C18" s="1012" t="s">
        <v>1211</v>
      </c>
      <c r="D18" s="1013" t="s">
        <v>1199</v>
      </c>
      <c r="E18" s="1014">
        <f>SUM(E19:E21)</f>
        <v>12.615445495271281</v>
      </c>
      <c r="F18" s="1015">
        <f>SUM(F19:F21)</f>
        <v>12.25</v>
      </c>
      <c r="G18" s="1016"/>
    </row>
    <row r="19" spans="1:7">
      <c r="A19" s="504"/>
      <c r="B19" s="1002" t="s">
        <v>1212</v>
      </c>
      <c r="C19" s="1003" t="s">
        <v>1213</v>
      </c>
      <c r="D19" s="1002" t="s">
        <v>1199</v>
      </c>
      <c r="E19" s="1004">
        <v>5.0917073170731708</v>
      </c>
      <c r="F19" s="1005">
        <v>5</v>
      </c>
      <c r="G19" s="1006"/>
    </row>
    <row r="20" spans="1:7">
      <c r="A20" s="504"/>
      <c r="B20" s="1002" t="s">
        <v>1214</v>
      </c>
      <c r="C20" s="1003" t="s">
        <v>1215</v>
      </c>
      <c r="D20" s="1002" t="s">
        <v>1199</v>
      </c>
      <c r="E20" s="1004">
        <v>6.511642608262818</v>
      </c>
      <c r="F20" s="1005">
        <v>6.25</v>
      </c>
      <c r="G20" s="1006"/>
    </row>
    <row r="21" spans="1:7" ht="15.75" thickBot="1">
      <c r="A21" s="504"/>
      <c r="B21" s="1002" t="s">
        <v>1216</v>
      </c>
      <c r="C21" s="1003" t="s">
        <v>1217</v>
      </c>
      <c r="D21" s="1002" t="s">
        <v>1199</v>
      </c>
      <c r="E21" s="1004">
        <v>1.0120955699352914</v>
      </c>
      <c r="F21" s="1005">
        <v>1</v>
      </c>
      <c r="G21" s="1006"/>
    </row>
    <row r="22" spans="1:7" ht="15.75" thickBot="1">
      <c r="A22" s="504"/>
      <c r="B22" s="1017" t="s">
        <v>111</v>
      </c>
      <c r="C22" s="1017" t="s">
        <v>1218</v>
      </c>
      <c r="D22" s="1018" t="s">
        <v>1199</v>
      </c>
      <c r="E22" s="1019">
        <v>2.2844400199104031</v>
      </c>
      <c r="F22" s="1020">
        <v>3</v>
      </c>
      <c r="G22" s="985"/>
    </row>
    <row r="23" spans="1:7" ht="15.75" thickBot="1">
      <c r="A23" s="504"/>
      <c r="B23" s="1017" t="s">
        <v>113</v>
      </c>
      <c r="C23" s="1021" t="s">
        <v>1219</v>
      </c>
      <c r="D23" s="1017" t="s">
        <v>1199</v>
      </c>
      <c r="E23" s="1019">
        <v>3.9026978596316573</v>
      </c>
      <c r="F23" s="1020">
        <v>5</v>
      </c>
      <c r="G23" s="985"/>
    </row>
    <row r="24" spans="1:7" ht="15.75" thickBot="1">
      <c r="A24" s="504"/>
      <c r="B24" s="981" t="s">
        <v>1220</v>
      </c>
      <c r="C24" s="981" t="s">
        <v>1221</v>
      </c>
      <c r="D24" s="981" t="s">
        <v>1199</v>
      </c>
      <c r="E24" s="1019">
        <v>10.404282557686479</v>
      </c>
      <c r="F24" s="1020">
        <v>10.993816581953558</v>
      </c>
      <c r="G24" s="985"/>
    </row>
    <row r="25" spans="1:7" ht="15.75" thickBot="1">
      <c r="A25" s="504"/>
      <c r="B25" s="981" t="s">
        <v>289</v>
      </c>
      <c r="C25" s="1022" t="s">
        <v>1222</v>
      </c>
      <c r="D25" s="981" t="s">
        <v>1199</v>
      </c>
      <c r="E25" s="1019">
        <v>17.874164182953084</v>
      </c>
      <c r="F25" s="1020">
        <v>18.102759539787048</v>
      </c>
      <c r="G25" s="985"/>
    </row>
    <row r="26" spans="1:7" ht="15.75" thickBot="1">
      <c r="A26" s="504"/>
      <c r="B26" s="993" t="s">
        <v>1223</v>
      </c>
      <c r="C26" s="993" t="s">
        <v>1224</v>
      </c>
      <c r="D26" s="993" t="s">
        <v>1199</v>
      </c>
      <c r="E26" s="1023">
        <v>1.3627976595595404</v>
      </c>
      <c r="F26" s="1024">
        <v>1.424257211592723</v>
      </c>
      <c r="G26" s="996"/>
    </row>
    <row r="27" spans="1:7" ht="15.75" thickBot="1">
      <c r="A27" s="504"/>
      <c r="B27" s="981" t="s">
        <v>1225</v>
      </c>
      <c r="C27" s="1025" t="s">
        <v>1226</v>
      </c>
      <c r="D27" s="1025"/>
      <c r="E27" s="1026"/>
      <c r="F27" s="1026"/>
      <c r="G27" s="1027"/>
    </row>
    <row r="28" spans="1:7">
      <c r="A28" s="504"/>
      <c r="B28" s="1028" t="s">
        <v>1227</v>
      </c>
      <c r="C28" s="1028" t="s">
        <v>1228</v>
      </c>
      <c r="D28" s="1028" t="s">
        <v>1229</v>
      </c>
      <c r="E28" s="1029">
        <f>IFERROR(E29/E14/12*1000, 0)</f>
        <v>1731.0117694988608</v>
      </c>
      <c r="F28" s="1030"/>
      <c r="G28" s="1031"/>
    </row>
    <row r="29" spans="1:7" ht="15.75" thickBot="1">
      <c r="A29" s="504"/>
      <c r="B29" s="1032" t="s">
        <v>1230</v>
      </c>
      <c r="C29" s="1033" t="s">
        <v>1231</v>
      </c>
      <c r="D29" s="1032" t="s">
        <v>1232</v>
      </c>
      <c r="E29" s="1034">
        <f>'4'!$E$53</f>
        <v>223.44216999999998</v>
      </c>
      <c r="F29" s="1035"/>
      <c r="G29" s="1036" t="s">
        <v>122</v>
      </c>
    </row>
    <row r="30" spans="1:7">
      <c r="A30" s="504"/>
      <c r="B30" s="1012" t="s">
        <v>141</v>
      </c>
      <c r="C30" s="998" t="s">
        <v>1233</v>
      </c>
      <c r="D30" s="998" t="s">
        <v>1229</v>
      </c>
      <c r="E30" s="1037">
        <f>IFERROR(E31/E18/12*1000, 0)</f>
        <v>1806.2305720296993</v>
      </c>
      <c r="F30" s="1038"/>
      <c r="G30" s="1039"/>
    </row>
    <row r="31" spans="1:7" ht="15.75" thickBot="1">
      <c r="A31" s="504"/>
      <c r="B31" s="1040" t="s">
        <v>575</v>
      </c>
      <c r="C31" s="1033" t="s">
        <v>1234</v>
      </c>
      <c r="D31" s="1032" t="s">
        <v>1232</v>
      </c>
      <c r="E31" s="1041">
        <f>'4'!$I$53</f>
        <v>273.43684000000002</v>
      </c>
      <c r="F31" s="1042"/>
      <c r="G31" s="1036" t="s">
        <v>122</v>
      </c>
    </row>
    <row r="32" spans="1:7">
      <c r="A32" s="504"/>
      <c r="B32" s="993" t="s">
        <v>143</v>
      </c>
      <c r="C32" s="1043" t="s">
        <v>1235</v>
      </c>
      <c r="D32" s="998" t="s">
        <v>1229</v>
      </c>
      <c r="E32" s="1044">
        <f>IFERROR(E33/E22/12*1000, 0)</f>
        <v>1699.0513208946334</v>
      </c>
      <c r="F32" s="1045"/>
      <c r="G32" s="1039"/>
    </row>
    <row r="33" spans="1:10" ht="15.75" thickBot="1">
      <c r="A33" s="504"/>
      <c r="B33" s="1040" t="s">
        <v>1236</v>
      </c>
      <c r="C33" s="1033" t="s">
        <v>1237</v>
      </c>
      <c r="D33" s="1032" t="s">
        <v>1232</v>
      </c>
      <c r="E33" s="1041">
        <f>'4'!$M$53</f>
        <v>46.576569999999997</v>
      </c>
      <c r="F33" s="1042"/>
      <c r="G33" s="1036" t="s">
        <v>122</v>
      </c>
    </row>
    <row r="34" spans="1:10">
      <c r="A34" s="504"/>
      <c r="B34" s="998" t="s">
        <v>452</v>
      </c>
      <c r="C34" s="1046" t="s">
        <v>1238</v>
      </c>
      <c r="D34" s="993" t="s">
        <v>1229</v>
      </c>
      <c r="E34" s="1029">
        <f>IFERROR(E35/E23/12*1000, 0)</f>
        <v>1618.8760682752336</v>
      </c>
      <c r="F34" s="1030"/>
      <c r="G34" s="1047"/>
    </row>
    <row r="35" spans="1:10" ht="15.75" thickBot="1">
      <c r="A35" s="504"/>
      <c r="B35" s="1040" t="s">
        <v>1239</v>
      </c>
      <c r="C35" s="1033" t="s">
        <v>1240</v>
      </c>
      <c r="D35" s="1032" t="s">
        <v>1232</v>
      </c>
      <c r="E35" s="1041">
        <f>'4'!$O$53</f>
        <v>75.815809999999999</v>
      </c>
      <c r="F35" s="1042"/>
      <c r="G35" s="1036" t="s">
        <v>122</v>
      </c>
    </row>
    <row r="36" spans="1:10">
      <c r="A36" s="504"/>
      <c r="B36" s="998" t="s">
        <v>456</v>
      </c>
      <c r="C36" s="1013" t="s">
        <v>1241</v>
      </c>
      <c r="D36" s="998" t="s">
        <v>1229</v>
      </c>
      <c r="E36" s="1029">
        <f>IFERROR(E37/E24/12*1000, 0)</f>
        <v>2031.6790219706515</v>
      </c>
      <c r="F36" s="1030"/>
      <c r="G36" s="1039"/>
    </row>
    <row r="37" spans="1:10" ht="15.75" thickBot="1">
      <c r="A37" s="504"/>
      <c r="B37" s="1040" t="s">
        <v>970</v>
      </c>
      <c r="C37" s="1033" t="s">
        <v>1242</v>
      </c>
      <c r="D37" s="1032" t="s">
        <v>1232</v>
      </c>
      <c r="E37" s="1041">
        <f>'4'!E109+'4'!I109+'4'!M109++'4'!O109</f>
        <v>253.65795133328129</v>
      </c>
      <c r="F37" s="1042"/>
      <c r="G37" s="1036" t="s">
        <v>122</v>
      </c>
    </row>
    <row r="38" spans="1:10">
      <c r="A38" s="504"/>
      <c r="B38" s="998" t="s">
        <v>458</v>
      </c>
      <c r="C38" s="1013" t="s">
        <v>1243</v>
      </c>
      <c r="D38" s="998" t="s">
        <v>1229</v>
      </c>
      <c r="E38" s="1029">
        <f>IFERROR(E39/E25/12*1000, 0)</f>
        <v>2508.0100772577362</v>
      </c>
      <c r="F38" s="1030"/>
      <c r="G38" s="1039"/>
    </row>
    <row r="39" spans="1:10" ht="15.75" thickBot="1">
      <c r="A39" s="504"/>
      <c r="B39" s="1040" t="s">
        <v>1244</v>
      </c>
      <c r="C39" s="1033" t="s">
        <v>1245</v>
      </c>
      <c r="D39" s="1032" t="s">
        <v>1232</v>
      </c>
      <c r="E39" s="1041">
        <f>'4'!E206+'4'!I206+'4'!M206+'4'!O206</f>
        <v>537.94300672086752</v>
      </c>
      <c r="F39" s="1042"/>
      <c r="G39" s="1036" t="s">
        <v>122</v>
      </c>
    </row>
    <row r="40" spans="1:10" ht="15.75" thickBot="1">
      <c r="A40" s="504"/>
      <c r="B40" s="1048" t="s">
        <v>462</v>
      </c>
      <c r="C40" s="1049" t="s">
        <v>1246</v>
      </c>
      <c r="D40" s="1050" t="s">
        <v>1229</v>
      </c>
      <c r="E40" s="1051">
        <f>IFERROR((E29+E31+E33+E35+E37+E39)/E12/12*1000, 0)</f>
        <v>2032.7985364745405</v>
      </c>
      <c r="F40" s="1052"/>
      <c r="G40" s="1053"/>
    </row>
    <row r="41" spans="1:10" ht="26.25" thickBot="1">
      <c r="A41" s="504"/>
      <c r="B41" s="981" t="s">
        <v>466</v>
      </c>
      <c r="C41" s="1054" t="s">
        <v>1247</v>
      </c>
      <c r="D41" s="981" t="s">
        <v>840</v>
      </c>
      <c r="E41" s="1055">
        <f>IFERROR((E13+E24)/E25, 0)</f>
        <v>2.2358351885177941</v>
      </c>
      <c r="F41" s="1056"/>
      <c r="G41" s="985"/>
    </row>
    <row r="42" spans="1:10">
      <c r="A42" s="504"/>
      <c r="B42" s="504"/>
      <c r="C42" s="1057"/>
      <c r="D42" s="504"/>
      <c r="E42" s="504"/>
      <c r="F42" s="504"/>
      <c r="G42" s="504"/>
    </row>
    <row r="43" spans="1:10">
      <c r="A43" s="504"/>
      <c r="B43" s="504"/>
      <c r="C43" s="69" t="s">
        <v>1248</v>
      </c>
      <c r="D43" s="504"/>
      <c r="E43" s="504"/>
      <c r="F43" s="504"/>
      <c r="G43" s="504"/>
    </row>
    <row r="44" spans="1:10">
      <c r="B44" s="1058" t="s">
        <v>1249</v>
      </c>
      <c r="C44" s="1058"/>
      <c r="D44" s="116"/>
      <c r="E44" s="116"/>
      <c r="F44" s="116"/>
      <c r="G44" s="116"/>
    </row>
    <row r="45" spans="1:10">
      <c r="B45" s="1059" t="s">
        <v>1250</v>
      </c>
      <c r="C45" s="1059"/>
      <c r="D45" s="1059"/>
      <c r="E45" s="1059"/>
      <c r="F45" s="1059"/>
      <c r="G45" s="1059"/>
      <c r="H45" s="1059"/>
      <c r="I45" s="1059"/>
      <c r="J45" s="1059"/>
    </row>
    <row r="46" spans="1:10">
      <c r="B46" s="1059"/>
      <c r="C46" s="1059"/>
      <c r="D46" s="1059"/>
      <c r="E46" s="1059"/>
      <c r="F46" s="1059"/>
      <c r="G46" s="1059"/>
      <c r="H46" s="1059"/>
      <c r="I46" s="1059"/>
      <c r="J46" s="1059"/>
    </row>
    <row r="47" spans="1:10">
      <c r="B47" s="1059"/>
      <c r="C47" s="1059"/>
      <c r="D47" s="1059"/>
      <c r="E47" s="1059"/>
      <c r="F47" s="1059"/>
      <c r="G47" s="1059"/>
      <c r="H47" s="1059"/>
      <c r="I47" s="1059"/>
      <c r="J47" s="1059"/>
    </row>
    <row r="48" spans="1:10">
      <c r="B48" s="1059"/>
      <c r="C48" s="1059"/>
      <c r="D48" s="1059"/>
      <c r="E48" s="1059"/>
      <c r="F48" s="1059"/>
      <c r="G48" s="1059"/>
      <c r="H48" s="1059"/>
      <c r="I48" s="1059"/>
      <c r="J48" s="1059"/>
    </row>
    <row r="49" spans="2:10">
      <c r="B49" s="1059"/>
      <c r="C49" s="1059"/>
      <c r="D49" s="1059"/>
      <c r="E49" s="1059"/>
      <c r="F49" s="1059"/>
      <c r="G49" s="1059"/>
      <c r="H49" s="1059"/>
      <c r="I49" s="1059"/>
      <c r="J49" s="1059"/>
    </row>
    <row r="50" spans="2:10">
      <c r="B50" s="1059"/>
      <c r="C50" s="1059"/>
      <c r="D50" s="1059"/>
      <c r="E50" s="1059"/>
      <c r="F50" s="1059"/>
      <c r="G50" s="1059"/>
      <c r="H50" s="1059"/>
      <c r="I50" s="1059"/>
      <c r="J50" s="1059"/>
    </row>
    <row r="51" spans="2:10">
      <c r="B51" s="1059"/>
      <c r="C51" s="1059"/>
      <c r="D51" s="1059"/>
      <c r="E51" s="1059"/>
      <c r="F51" s="1059"/>
      <c r="G51" s="1059"/>
      <c r="H51" s="1059"/>
      <c r="I51" s="1059"/>
      <c r="J51" s="1059"/>
    </row>
  </sheetData>
  <mergeCells count="17">
    <mergeCell ref="E39:F39"/>
    <mergeCell ref="E40:F40"/>
    <mergeCell ref="E41:F41"/>
    <mergeCell ref="B44:C44"/>
    <mergeCell ref="B45:J51"/>
    <mergeCell ref="E33:F33"/>
    <mergeCell ref="E34:F34"/>
    <mergeCell ref="E35:F35"/>
    <mergeCell ref="E36:F36"/>
    <mergeCell ref="E37:F37"/>
    <mergeCell ref="E38:F38"/>
    <mergeCell ref="E9:F9"/>
    <mergeCell ref="E28:F28"/>
    <mergeCell ref="E29:F29"/>
    <mergeCell ref="E30:F30"/>
    <mergeCell ref="E31:F31"/>
    <mergeCell ref="E32:F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B2AC-1D94-4964-80E7-819C7F7F7D5A}">
  <sheetPr codeName="Sheet105">
    <tabColor theme="0" tint="-0.14999847407452621"/>
  </sheetPr>
  <dimension ref="A1:L57"/>
  <sheetViews>
    <sheetView showGridLines="0" workbookViewId="0"/>
  </sheetViews>
  <sheetFormatPr defaultRowHeight="15"/>
  <cols>
    <col min="2" max="2" width="10.42578125" customWidth="1"/>
    <col min="3" max="3" width="90.42578125" customWidth="1"/>
    <col min="4" max="4" width="20.28515625" customWidth="1"/>
    <col min="5" max="5" width="19.85546875" customWidth="1"/>
    <col min="6" max="6" width="43.140625" customWidth="1"/>
    <col min="7" max="12" width="9.140625" style="116"/>
  </cols>
  <sheetData>
    <row r="1" spans="1:6">
      <c r="A1" s="504"/>
      <c r="B1" s="504"/>
      <c r="C1" s="504"/>
      <c r="D1" s="504"/>
      <c r="E1" s="504"/>
      <c r="F1" s="504"/>
    </row>
    <row r="2" spans="1:6" ht="48">
      <c r="A2" s="504"/>
      <c r="B2" s="504"/>
      <c r="C2" s="504"/>
      <c r="D2" s="504"/>
      <c r="E2" s="504"/>
      <c r="F2" s="506" t="s">
        <v>1251</v>
      </c>
    </row>
    <row r="3" spans="1:6">
      <c r="A3" s="504"/>
      <c r="B3" s="504"/>
      <c r="C3" s="28" t="s">
        <v>1332</v>
      </c>
      <c r="D3" s="504"/>
      <c r="E3" s="504"/>
      <c r="F3" s="504"/>
    </row>
    <row r="4" spans="1:6">
      <c r="A4" s="504"/>
      <c r="B4" s="504"/>
      <c r="C4" s="28" t="s">
        <v>1333</v>
      </c>
      <c r="D4" s="504"/>
      <c r="E4" s="504"/>
      <c r="F4" s="504"/>
    </row>
    <row r="5" spans="1:6">
      <c r="A5" s="504"/>
      <c r="B5" s="504"/>
      <c r="C5" s="504"/>
      <c r="D5" s="504"/>
      <c r="E5" s="504"/>
      <c r="F5" s="504"/>
    </row>
    <row r="6" spans="1:6">
      <c r="A6" s="504"/>
      <c r="B6" s="504"/>
      <c r="C6" s="980" t="s">
        <v>1252</v>
      </c>
      <c r="D6" s="504"/>
      <c r="E6" s="504"/>
      <c r="F6" s="504"/>
    </row>
    <row r="7" spans="1:6">
      <c r="A7" s="504"/>
      <c r="B7" s="504"/>
      <c r="C7" s="980"/>
      <c r="D7" s="504"/>
      <c r="E7" s="504"/>
      <c r="F7" s="504"/>
    </row>
    <row r="8" spans="1:6" ht="15.75" thickBot="1">
      <c r="A8" s="504"/>
      <c r="B8" s="504"/>
      <c r="C8" s="504"/>
      <c r="D8" s="504"/>
      <c r="E8" s="504"/>
      <c r="F8" s="504"/>
    </row>
    <row r="9" spans="1:6" ht="26.25" thickBot="1">
      <c r="A9" s="504"/>
      <c r="B9" s="1060" t="s">
        <v>2</v>
      </c>
      <c r="C9" s="1061" t="s">
        <v>1193</v>
      </c>
      <c r="D9" s="1062" t="s">
        <v>714</v>
      </c>
      <c r="E9" s="1063" t="s">
        <v>59</v>
      </c>
      <c r="F9" s="1064" t="s">
        <v>1194</v>
      </c>
    </row>
    <row r="10" spans="1:6" ht="29.25" customHeight="1">
      <c r="A10" s="504"/>
      <c r="B10" s="1065" t="s">
        <v>1197</v>
      </c>
      <c r="C10" s="1066" t="s">
        <v>1253</v>
      </c>
      <c r="D10" s="1067" t="s">
        <v>1254</v>
      </c>
      <c r="E10" s="1068">
        <f>E11+E20</f>
        <v>3391.5550748454889</v>
      </c>
      <c r="F10" s="1069"/>
    </row>
    <row r="11" spans="1:6">
      <c r="A11" s="504"/>
      <c r="B11" s="1070" t="s">
        <v>66</v>
      </c>
      <c r="C11" s="1071" t="s">
        <v>1255</v>
      </c>
      <c r="D11" s="1072" t="s">
        <v>1254</v>
      </c>
      <c r="E11" s="1073">
        <f>SUM(E12:E19)</f>
        <v>413.265869105489</v>
      </c>
      <c r="F11" s="1074"/>
    </row>
    <row r="12" spans="1:6">
      <c r="A12" s="504"/>
      <c r="B12" s="1075" t="s">
        <v>1256</v>
      </c>
      <c r="C12" s="1076" t="s">
        <v>1206</v>
      </c>
      <c r="D12" s="1077" t="s">
        <v>1254</v>
      </c>
      <c r="E12" s="1078">
        <v>63.78955946</v>
      </c>
      <c r="F12" s="1074"/>
    </row>
    <row r="13" spans="1:6">
      <c r="A13" s="504"/>
      <c r="B13" s="1075" t="s">
        <v>1257</v>
      </c>
      <c r="C13" s="1076" t="s">
        <v>1208</v>
      </c>
      <c r="D13" s="1077" t="s">
        <v>1254</v>
      </c>
      <c r="E13" s="1078">
        <v>28.794576799999998</v>
      </c>
      <c r="F13" s="1074"/>
    </row>
    <row r="14" spans="1:6">
      <c r="A14" s="504"/>
      <c r="B14" s="1075" t="s">
        <v>1258</v>
      </c>
      <c r="C14" s="1076" t="s">
        <v>1210</v>
      </c>
      <c r="D14" s="1077" t="s">
        <v>1254</v>
      </c>
      <c r="E14" s="1078">
        <v>29.200863999999996</v>
      </c>
      <c r="F14" s="1074"/>
    </row>
    <row r="15" spans="1:6">
      <c r="A15" s="504"/>
      <c r="B15" s="1075" t="s">
        <v>1259</v>
      </c>
      <c r="C15" s="1076" t="s">
        <v>1260</v>
      </c>
      <c r="D15" s="1077" t="s">
        <v>1254</v>
      </c>
      <c r="E15" s="1078">
        <v>43.805014000000007</v>
      </c>
      <c r="F15" s="1074"/>
    </row>
    <row r="16" spans="1:6">
      <c r="A16" s="504"/>
      <c r="B16" s="1075" t="s">
        <v>1261</v>
      </c>
      <c r="C16" s="1076" t="s">
        <v>1215</v>
      </c>
      <c r="D16" s="1077" t="s">
        <v>1254</v>
      </c>
      <c r="E16" s="1078">
        <v>193.9397592</v>
      </c>
      <c r="F16" s="1074"/>
    </row>
    <row r="17" spans="1:6">
      <c r="A17" s="504"/>
      <c r="B17" s="1075" t="s">
        <v>1262</v>
      </c>
      <c r="C17" s="1076" t="s">
        <v>1217</v>
      </c>
      <c r="D17" s="1077" t="s">
        <v>1254</v>
      </c>
      <c r="E17" s="1078">
        <v>8.5503967999999997</v>
      </c>
      <c r="F17" s="1074"/>
    </row>
    <row r="18" spans="1:6">
      <c r="A18" s="504"/>
      <c r="B18" s="1075" t="s">
        <v>1263</v>
      </c>
      <c r="C18" s="1079" t="s">
        <v>1264</v>
      </c>
      <c r="D18" s="1075" t="s">
        <v>1254</v>
      </c>
      <c r="E18" s="1078">
        <v>2.2990000000000007E-2</v>
      </c>
      <c r="F18" s="1074"/>
    </row>
    <row r="19" spans="1:6" ht="15.75" thickBot="1">
      <c r="A19" s="504"/>
      <c r="B19" s="1080" t="s">
        <v>1265</v>
      </c>
      <c r="C19" s="1081" t="s">
        <v>1266</v>
      </c>
      <c r="D19" s="1080" t="s">
        <v>1254</v>
      </c>
      <c r="E19" s="1082">
        <v>45.162708845489021</v>
      </c>
      <c r="F19" s="1083"/>
    </row>
    <row r="20" spans="1:6" ht="27">
      <c r="A20" s="504"/>
      <c r="B20" s="1084" t="s">
        <v>68</v>
      </c>
      <c r="C20" s="1085" t="s">
        <v>1267</v>
      </c>
      <c r="D20" s="1084" t="s">
        <v>1254</v>
      </c>
      <c r="E20" s="1069">
        <f>SUM(E21:E28)</f>
        <v>2978.2892057399999</v>
      </c>
      <c r="F20" s="1086" t="s">
        <v>1268</v>
      </c>
    </row>
    <row r="21" spans="1:6">
      <c r="A21" s="504"/>
      <c r="B21" s="1075" t="s">
        <v>1269</v>
      </c>
      <c r="C21" s="1076" t="s">
        <v>1206</v>
      </c>
      <c r="D21" s="1075" t="s">
        <v>1254</v>
      </c>
      <c r="E21" s="1087">
        <v>516.11552654000002</v>
      </c>
      <c r="F21" s="1088"/>
    </row>
    <row r="22" spans="1:6">
      <c r="A22" s="504"/>
      <c r="B22" s="1075" t="s">
        <v>1270</v>
      </c>
      <c r="C22" s="1076" t="s">
        <v>1208</v>
      </c>
      <c r="D22" s="1075" t="s">
        <v>1254</v>
      </c>
      <c r="E22" s="1087">
        <v>232.97430319999998</v>
      </c>
      <c r="F22" s="1088"/>
    </row>
    <row r="23" spans="1:6">
      <c r="A23" s="504"/>
      <c r="B23" s="1075" t="s">
        <v>1271</v>
      </c>
      <c r="C23" s="1076" t="s">
        <v>1210</v>
      </c>
      <c r="D23" s="1075" t="s">
        <v>1254</v>
      </c>
      <c r="E23" s="1087">
        <v>236.26153599999995</v>
      </c>
      <c r="F23" s="1088"/>
    </row>
    <row r="24" spans="1:6">
      <c r="A24" s="504"/>
      <c r="B24" s="1075" t="s">
        <v>1272</v>
      </c>
      <c r="C24" s="1076" t="s">
        <v>1260</v>
      </c>
      <c r="D24" s="1075" t="s">
        <v>1254</v>
      </c>
      <c r="E24" s="1087">
        <v>354.42238600000002</v>
      </c>
      <c r="F24" s="1088"/>
    </row>
    <row r="25" spans="1:6">
      <c r="A25" s="504"/>
      <c r="B25" s="1075" t="s">
        <v>1273</v>
      </c>
      <c r="C25" s="1076" t="s">
        <v>1215</v>
      </c>
      <c r="D25" s="1075" t="s">
        <v>1254</v>
      </c>
      <c r="E25" s="1087">
        <v>1569.1489607999999</v>
      </c>
      <c r="F25" s="1088"/>
    </row>
    <row r="26" spans="1:6">
      <c r="A26" s="504"/>
      <c r="B26" s="1075" t="s">
        <v>1274</v>
      </c>
      <c r="C26" s="1076" t="s">
        <v>1217</v>
      </c>
      <c r="D26" s="1075" t="s">
        <v>1254</v>
      </c>
      <c r="E26" s="1087">
        <v>69.180483199999998</v>
      </c>
      <c r="F26" s="1088"/>
    </row>
    <row r="27" spans="1:6">
      <c r="A27" s="504"/>
      <c r="B27" s="1075" t="s">
        <v>1275</v>
      </c>
      <c r="C27" s="1076" t="s">
        <v>1264</v>
      </c>
      <c r="D27" s="1075" t="s">
        <v>1254</v>
      </c>
      <c r="E27" s="1087">
        <v>0.18601000000000004</v>
      </c>
      <c r="F27" s="1088"/>
    </row>
    <row r="28" spans="1:6" ht="15.75" thickBot="1">
      <c r="A28" s="504"/>
      <c r="B28" s="1089" t="s">
        <v>1276</v>
      </c>
      <c r="C28" s="1090" t="s">
        <v>1266</v>
      </c>
      <c r="D28" s="1089" t="s">
        <v>1254</v>
      </c>
      <c r="E28" s="1091">
        <v>0</v>
      </c>
      <c r="F28" s="1092"/>
    </row>
    <row r="29" spans="1:6" ht="15.75" thickBot="1">
      <c r="A29" s="504"/>
      <c r="B29" s="1093" t="s">
        <v>103</v>
      </c>
      <c r="C29" s="1061" t="s">
        <v>1277</v>
      </c>
      <c r="D29" s="1093" t="s">
        <v>1254</v>
      </c>
      <c r="E29" s="1094">
        <f>E31+E10</f>
        <v>3454.597190845489</v>
      </c>
      <c r="F29" s="1095"/>
    </row>
    <row r="30" spans="1:6" ht="15.75" thickBot="1">
      <c r="A30" s="504"/>
      <c r="B30" s="1093" t="s">
        <v>107</v>
      </c>
      <c r="C30" s="1066" t="s">
        <v>1219</v>
      </c>
      <c r="D30" s="1093" t="s">
        <v>1254</v>
      </c>
      <c r="E30" s="1096">
        <v>0.98446146645288302</v>
      </c>
      <c r="F30" s="1097" t="s">
        <v>1278</v>
      </c>
    </row>
    <row r="31" spans="1:6" ht="15.75" thickBot="1">
      <c r="A31" s="504"/>
      <c r="B31" s="1060" t="s">
        <v>109</v>
      </c>
      <c r="C31" s="1098" t="s">
        <v>1279</v>
      </c>
      <c r="D31" s="1060" t="s">
        <v>1254</v>
      </c>
      <c r="E31" s="1099">
        <v>63.042116</v>
      </c>
      <c r="F31" s="1097" t="s">
        <v>1280</v>
      </c>
    </row>
    <row r="32" spans="1:6" ht="15.75" thickBot="1">
      <c r="A32" s="504"/>
      <c r="B32" s="1100" t="s">
        <v>123</v>
      </c>
      <c r="C32" s="1101" t="s">
        <v>1281</v>
      </c>
      <c r="D32" s="1100" t="s">
        <v>1254</v>
      </c>
      <c r="E32" s="1102">
        <v>6.2705976880580891</v>
      </c>
      <c r="F32" s="1103"/>
    </row>
    <row r="33" spans="1:6" ht="15.75" thickBot="1">
      <c r="A33" s="504"/>
      <c r="B33" s="1100" t="s">
        <v>137</v>
      </c>
      <c r="C33" s="1101" t="s">
        <v>1282</v>
      </c>
      <c r="D33" s="1100" t="s">
        <v>1254</v>
      </c>
      <c r="E33" s="1102">
        <v>1387.807050000001</v>
      </c>
      <c r="F33" s="1104"/>
    </row>
    <row r="34" spans="1:6" ht="15.75" thickBot="1">
      <c r="A34" s="504"/>
      <c r="B34" s="1100" t="s">
        <v>490</v>
      </c>
      <c r="C34" s="1101" t="s">
        <v>1283</v>
      </c>
      <c r="D34" s="1100" t="s">
        <v>1254</v>
      </c>
      <c r="E34" s="1105">
        <f>E29+E32-E33+E30</f>
        <v>2074.0451999999991</v>
      </c>
      <c r="F34" s="1104"/>
    </row>
    <row r="35" spans="1:6" ht="15.75" thickBot="1">
      <c r="A35" s="504"/>
      <c r="B35" s="1100" t="s">
        <v>191</v>
      </c>
      <c r="C35" s="1106" t="s">
        <v>1284</v>
      </c>
      <c r="D35" s="1107"/>
      <c r="E35" s="1107" t="s">
        <v>1285</v>
      </c>
      <c r="F35" s="1108"/>
    </row>
    <row r="36" spans="1:6">
      <c r="A36" s="1109"/>
      <c r="B36" s="1065" t="s">
        <v>1286</v>
      </c>
      <c r="C36" s="1110" t="s">
        <v>1287</v>
      </c>
      <c r="D36" s="1065" t="s">
        <v>1288</v>
      </c>
      <c r="E36" s="1111">
        <f>IF((E37+E39)=0,"0",(E21+E23)*100/(E40*(E41+E42+E43)))</f>
        <v>0.39348247973691725</v>
      </c>
      <c r="F36" s="1069"/>
    </row>
    <row r="37" spans="1:6">
      <c r="A37" s="504"/>
      <c r="B37" s="1070" t="s">
        <v>1289</v>
      </c>
      <c r="C37" s="1112" t="s">
        <v>1290</v>
      </c>
      <c r="D37" s="1113" t="s">
        <v>1291</v>
      </c>
      <c r="E37" s="1114">
        <f>'9'!E34</f>
        <v>104</v>
      </c>
      <c r="F37" s="1114" t="s">
        <v>1292</v>
      </c>
    </row>
    <row r="38" spans="1:6">
      <c r="A38" s="504"/>
      <c r="B38" s="1115" t="s">
        <v>1293</v>
      </c>
      <c r="C38" s="1116" t="s">
        <v>961</v>
      </c>
      <c r="D38" s="1117" t="s">
        <v>1291</v>
      </c>
      <c r="E38" s="1114">
        <f>+'9'!E56</f>
        <v>15</v>
      </c>
      <c r="F38" s="1118" t="s">
        <v>1292</v>
      </c>
    </row>
    <row r="39" spans="1:6">
      <c r="A39" s="504"/>
      <c r="B39" s="1115" t="s">
        <v>1294</v>
      </c>
      <c r="C39" s="1116" t="s">
        <v>1295</v>
      </c>
      <c r="D39" s="1117" t="s">
        <v>1291</v>
      </c>
      <c r="E39" s="1118">
        <f>'9'!E61</f>
        <v>30</v>
      </c>
      <c r="F39" s="1118" t="s">
        <v>1292</v>
      </c>
    </row>
    <row r="40" spans="1:6">
      <c r="A40" s="504"/>
      <c r="B40" s="1115" t="s">
        <v>1296</v>
      </c>
      <c r="C40" s="1116" t="s">
        <v>1297</v>
      </c>
      <c r="D40" s="1117" t="s">
        <v>1291</v>
      </c>
      <c r="E40" s="1118">
        <f>(($E$41*($E$37+$E$38))+($E$42+$E$43)*$E$39)/($E$41+$E$42+$E$43)</f>
        <v>78.198020611810904</v>
      </c>
      <c r="F40" s="1118"/>
    </row>
    <row r="41" spans="1:6">
      <c r="A41" s="504"/>
      <c r="B41" s="1115" t="s">
        <v>1298</v>
      </c>
      <c r="C41" s="1116" t="s">
        <v>1299</v>
      </c>
      <c r="D41" s="1117" t="s">
        <v>717</v>
      </c>
      <c r="E41" s="1114">
        <f>+'8'!E11</f>
        <v>1324.2</v>
      </c>
      <c r="F41" s="1118" t="s">
        <v>1300</v>
      </c>
    </row>
    <row r="42" spans="1:6">
      <c r="A42" s="504"/>
      <c r="B42" s="1070" t="s">
        <v>1301</v>
      </c>
      <c r="C42" s="1112" t="s">
        <v>1302</v>
      </c>
      <c r="D42" s="1070" t="s">
        <v>717</v>
      </c>
      <c r="E42" s="1114">
        <f>'8'!E13</f>
        <v>1120.9999999999998</v>
      </c>
      <c r="F42" s="1114" t="s">
        <v>1300</v>
      </c>
    </row>
    <row r="43" spans="1:6" ht="15.75" thickBot="1">
      <c r="A43" s="504"/>
      <c r="B43" s="1119" t="s">
        <v>1303</v>
      </c>
      <c r="C43" s="1120" t="s">
        <v>725</v>
      </c>
      <c r="D43" s="1119" t="s">
        <v>717</v>
      </c>
      <c r="E43" s="1121">
        <f>+'8'!E16</f>
        <v>0</v>
      </c>
      <c r="F43" s="1121" t="s">
        <v>1300</v>
      </c>
    </row>
    <row r="44" spans="1:6">
      <c r="A44" s="1109"/>
      <c r="B44" s="1065" t="s">
        <v>1304</v>
      </c>
      <c r="C44" s="1110" t="s">
        <v>1305</v>
      </c>
      <c r="D44" s="1065" t="s">
        <v>1306</v>
      </c>
      <c r="E44" s="1111">
        <f>E22/E46</f>
        <v>0.1913851596886896</v>
      </c>
      <c r="F44" s="1069"/>
    </row>
    <row r="45" spans="1:6">
      <c r="A45" s="504"/>
      <c r="B45" s="1070" t="s">
        <v>1307</v>
      </c>
      <c r="C45" s="1112" t="s">
        <v>961</v>
      </c>
      <c r="D45" s="1113" t="s">
        <v>1308</v>
      </c>
      <c r="E45" s="1114">
        <f>'9'!E56</f>
        <v>15</v>
      </c>
      <c r="F45" s="1114" t="s">
        <v>1292</v>
      </c>
    </row>
    <row r="46" spans="1:6" ht="16.5" thickBot="1">
      <c r="A46" s="504"/>
      <c r="B46" s="1070" t="s">
        <v>1309</v>
      </c>
      <c r="C46" s="1112" t="s">
        <v>1310</v>
      </c>
      <c r="D46" s="1070" t="s">
        <v>1311</v>
      </c>
      <c r="E46" s="1114">
        <f>'8'!E12</f>
        <v>1217.306</v>
      </c>
      <c r="F46" s="1114" t="s">
        <v>1300</v>
      </c>
    </row>
    <row r="47" spans="1:6">
      <c r="A47" s="1109"/>
      <c r="B47" s="1065" t="s">
        <v>1312</v>
      </c>
      <c r="C47" s="1110" t="s">
        <v>1313</v>
      </c>
      <c r="D47" s="1065" t="s">
        <v>1288</v>
      </c>
      <c r="E47" s="1111">
        <f>IF(E48=0,"-",((E24*100)/(E50+E51)/E48))</f>
        <v>0.55298361336772306</v>
      </c>
      <c r="F47" s="1069"/>
    </row>
    <row r="48" spans="1:6">
      <c r="A48" s="504"/>
      <c r="B48" s="1070" t="s">
        <v>1314</v>
      </c>
      <c r="C48" s="1112" t="s">
        <v>1315</v>
      </c>
      <c r="D48" s="1113" t="s">
        <v>1308</v>
      </c>
      <c r="E48" s="1114">
        <f>'9'!E79</f>
        <v>20</v>
      </c>
      <c r="F48" s="1114" t="s">
        <v>1292</v>
      </c>
    </row>
    <row r="49" spans="1:6" ht="15.75">
      <c r="A49" s="504"/>
      <c r="B49" s="1070" t="s">
        <v>1316</v>
      </c>
      <c r="C49" s="1112" t="s">
        <v>1317</v>
      </c>
      <c r="D49" s="1070" t="s">
        <v>1311</v>
      </c>
      <c r="E49" s="1114">
        <f>'8'!E34</f>
        <v>2129.6227688280896</v>
      </c>
      <c r="F49" s="1114" t="s">
        <v>1300</v>
      </c>
    </row>
    <row r="50" spans="1:6" ht="15.75">
      <c r="A50" s="1109"/>
      <c r="B50" s="1070" t="s">
        <v>1318</v>
      </c>
      <c r="C50" s="1112" t="s">
        <v>1319</v>
      </c>
      <c r="D50" s="1070" t="s">
        <v>1311</v>
      </c>
      <c r="E50" s="1114">
        <f>'8'!E37</f>
        <v>1723.7749469999999</v>
      </c>
      <c r="F50" s="1114" t="s">
        <v>1300</v>
      </c>
    </row>
    <row r="51" spans="1:6" ht="16.5" thickBot="1">
      <c r="A51" s="1109"/>
      <c r="B51" s="1119" t="s">
        <v>1320</v>
      </c>
      <c r="C51" s="1120" t="s">
        <v>1321</v>
      </c>
      <c r="D51" s="1070" t="s">
        <v>1311</v>
      </c>
      <c r="E51" s="1121">
        <f>+'8'!E38</f>
        <v>1480.8623824999997</v>
      </c>
      <c r="F51" s="1121"/>
    </row>
    <row r="52" spans="1:6">
      <c r="A52" s="1109"/>
      <c r="B52" s="1065" t="s">
        <v>1322</v>
      </c>
      <c r="C52" s="1110" t="s">
        <v>1323</v>
      </c>
      <c r="D52" s="1065" t="s">
        <v>1324</v>
      </c>
      <c r="E52" s="1111">
        <f>IF(E53=0,"-",((E25*1000)/E53))</f>
        <v>3768.9010057932619</v>
      </c>
      <c r="F52" s="1069"/>
    </row>
    <row r="53" spans="1:6" ht="15.75" thickBot="1">
      <c r="A53" s="504"/>
      <c r="B53" s="1070" t="s">
        <v>1325</v>
      </c>
      <c r="C53" s="1112" t="s">
        <v>1326</v>
      </c>
      <c r="D53" s="1113" t="s">
        <v>1057</v>
      </c>
      <c r="E53" s="1114">
        <f>'9'!E129</f>
        <v>416.3412513058916</v>
      </c>
      <c r="F53" s="1114" t="s">
        <v>1292</v>
      </c>
    </row>
    <row r="54" spans="1:6">
      <c r="A54" s="504"/>
      <c r="B54" s="1065" t="s">
        <v>1327</v>
      </c>
      <c r="C54" s="1110" t="s">
        <v>1328</v>
      </c>
      <c r="D54" s="1065" t="s">
        <v>1329</v>
      </c>
      <c r="E54" s="1069">
        <f>IFERROR(E55/(E29-E33-E30), 0)</f>
        <v>0.22539204827557602</v>
      </c>
      <c r="F54" s="1069"/>
    </row>
    <row r="55" spans="1:6" ht="15.75" thickBot="1">
      <c r="A55" s="504"/>
      <c r="B55" s="1122" t="s">
        <v>1330</v>
      </c>
      <c r="C55" s="1123" t="s">
        <v>1331</v>
      </c>
      <c r="D55" s="1124" t="s">
        <v>1232</v>
      </c>
      <c r="E55" s="1125">
        <f>+'4'!E13+'4'!I13+'4'!M13</f>
        <v>465.6161734145586</v>
      </c>
      <c r="F55" s="1125" t="s">
        <v>122</v>
      </c>
    </row>
    <row r="56" spans="1:6">
      <c r="A56" s="504"/>
      <c r="B56" s="504"/>
      <c r="C56" s="504"/>
      <c r="D56" s="504"/>
      <c r="E56" s="504"/>
      <c r="F56" s="504"/>
    </row>
    <row r="57" spans="1:6">
      <c r="A57" s="504"/>
      <c r="B57" s="504"/>
      <c r="C57" s="69" t="s">
        <v>1248</v>
      </c>
      <c r="D57" s="504"/>
      <c r="E57" s="504"/>
      <c r="F57" s="504"/>
    </row>
  </sheetData>
  <mergeCells count="1">
    <mergeCell ref="F20: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vt:lpstr>
      <vt:lpstr>3</vt:lpstr>
      <vt:lpstr>4</vt:lpstr>
      <vt:lpstr>5</vt:lpstr>
      <vt:lpstr>6</vt:lpstr>
      <vt:lpstr>7</vt:lpstr>
      <vt:lpstr>8</vt:lpstr>
      <vt:lpstr>9</vt:lpstr>
      <vt:lpstr>10</vt:lpstr>
      <vt:lpstr>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Vida Kareivienė</dc:creator>
  <cp:lastModifiedBy>Vida Kareivienė</cp:lastModifiedBy>
  <dcterms:created xsi:type="dcterms:W3CDTF">2026-04-16T13:39:21Z</dcterms:created>
  <dcterms:modified xsi:type="dcterms:W3CDTF">2026-04-16T13:39:57Z</dcterms:modified>
</cp:coreProperties>
</file>