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lea\Desktop\PAGRINDINIS\VALDYBA\2025\2025-02-27\Protokolas\"/>
    </mc:Choice>
  </mc:AlternateContent>
  <xr:revisionPtr revIDLastSave="0" documentId="8_{869CDF34-D868-495B-B656-E154F42A036E}" xr6:coauthVersionLast="47" xr6:coauthVersionMax="47" xr10:uidLastSave="{00000000-0000-0000-0000-000000000000}"/>
  <bookViews>
    <workbookView xWindow="-108" yWindow="-108" windowWidth="23256" windowHeight="12576" firstSheet="5" activeTab="6" xr2:uid="{651821D3-A567-4032-A228-54BA18351FDA}"/>
  </bookViews>
  <sheets>
    <sheet name="Įtaka kainai (2023-01-18)" sheetId="1" r:id="rId1"/>
    <sheet name="2023-10-05 proj.(lyg. var.)" sheetId="2" r:id="rId2"/>
    <sheet name="2023-10-05 (patvirtintas)" sheetId="3" r:id="rId3"/>
    <sheet name="2024-03-07 (projektas)" sheetId="4" r:id="rId4"/>
    <sheet name="2024-03-07 (PATV)" sheetId="5" r:id="rId5"/>
    <sheet name="2025-02-27 (projektas)" sheetId="6" r:id="rId6"/>
    <sheet name="2025-02-27 (patv.)" sheetId="7" r:id="rId7"/>
  </sheets>
  <externalReferences>
    <externalReference r:id="rId8"/>
  </externalReferences>
  <definedNames>
    <definedName name="_xlnm.Print_Area" localSheetId="2">'2023-10-05 (patvirtintas)'!$A$1:$P$344</definedName>
    <definedName name="_xlnm.Print_Area" localSheetId="1">'2023-10-05 proj.(lyg. var.)'!$A$1:$P$340</definedName>
    <definedName name="_xlnm.Print_Area" localSheetId="4">'2024-03-07 (PATV)'!$A$2:$P$347</definedName>
    <definedName name="_xlnm.Print_Area" localSheetId="3">'2024-03-07 (projektas)'!$A$2:$P$347</definedName>
    <definedName name="_xlnm.Print_Area" localSheetId="6">'2025-02-27 (patv.)'!$A$2:$P$350</definedName>
    <definedName name="_xlnm.Print_Area" localSheetId="5">'2025-02-27 (projektas)'!$A$2:$P$350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4" i="7" l="1"/>
  <c r="J367" i="7"/>
  <c r="J373" i="7" s="1"/>
  <c r="I367" i="7"/>
  <c r="I373" i="7" s="1"/>
  <c r="I374" i="7" s="1"/>
  <c r="E367" i="7"/>
  <c r="E373" i="7" s="1"/>
  <c r="E374" i="7" s="1"/>
  <c r="D367" i="7"/>
  <c r="D373" i="7" s="1"/>
  <c r="D374" i="7" s="1"/>
  <c r="I366" i="7"/>
  <c r="H366" i="7"/>
  <c r="G366" i="7" s="1"/>
  <c r="K366" i="7" s="1"/>
  <c r="F366" i="7"/>
  <c r="F367" i="7" s="1"/>
  <c r="C366" i="7"/>
  <c r="K365" i="7"/>
  <c r="C365" i="7"/>
  <c r="C360" i="7"/>
  <c r="I365" i="7" s="1"/>
  <c r="G365" i="7" s="1"/>
  <c r="C356" i="7"/>
  <c r="F343" i="7"/>
  <c r="H337" i="7" s="1"/>
  <c r="F342" i="7"/>
  <c r="F337" i="7" s="1"/>
  <c r="C337" i="7" s="1"/>
  <c r="D341" i="7"/>
  <c r="C341" i="7"/>
  <c r="G337" i="7"/>
  <c r="D331" i="7"/>
  <c r="D330" i="7"/>
  <c r="D329" i="7"/>
  <c r="D328" i="7"/>
  <c r="D327" i="7"/>
  <c r="J314" i="7"/>
  <c r="J308" i="7"/>
  <c r="F307" i="7"/>
  <c r="F308" i="7" s="1"/>
  <c r="F314" i="7" s="1"/>
  <c r="E307" i="7"/>
  <c r="E308" i="7" s="1"/>
  <c r="E314" i="7" s="1"/>
  <c r="D307" i="7"/>
  <c r="C307" i="7"/>
  <c r="I305" i="7"/>
  <c r="H305" i="7"/>
  <c r="E305" i="7"/>
  <c r="D305" i="7"/>
  <c r="C305" i="7" s="1"/>
  <c r="D300" i="7"/>
  <c r="I306" i="7" s="1"/>
  <c r="D299" i="7"/>
  <c r="D298" i="7"/>
  <c r="D306" i="7" s="1"/>
  <c r="C306" i="7" s="1"/>
  <c r="C296" i="7"/>
  <c r="C292" i="7"/>
  <c r="J277" i="7"/>
  <c r="J283" i="7" s="1"/>
  <c r="I277" i="7"/>
  <c r="I283" i="7" s="1"/>
  <c r="F277" i="7"/>
  <c r="F283" i="7" s="1"/>
  <c r="F284" i="7" s="1"/>
  <c r="I276" i="7"/>
  <c r="H276" i="7"/>
  <c r="H277" i="7" s="1"/>
  <c r="H283" i="7" s="1"/>
  <c r="F276" i="7"/>
  <c r="E276" i="7"/>
  <c r="D276" i="7"/>
  <c r="D277" i="7" s="1"/>
  <c r="D283" i="7" s="1"/>
  <c r="C276" i="7"/>
  <c r="K275" i="7"/>
  <c r="E275" i="7"/>
  <c r="E277" i="7" s="1"/>
  <c r="E283" i="7" s="1"/>
  <c r="D275" i="7"/>
  <c r="C275" i="7" s="1"/>
  <c r="C268" i="7"/>
  <c r="J259" i="7"/>
  <c r="I259" i="7"/>
  <c r="F259" i="7"/>
  <c r="C254" i="7"/>
  <c r="C249" i="7"/>
  <c r="I243" i="7" s="1"/>
  <c r="F244" i="7"/>
  <c r="E244" i="7"/>
  <c r="E260" i="7" s="1"/>
  <c r="H243" i="7"/>
  <c r="G243" i="7" s="1"/>
  <c r="F243" i="7"/>
  <c r="E243" i="7"/>
  <c r="D243" i="7"/>
  <c r="D244" i="7" s="1"/>
  <c r="D260" i="7" s="1"/>
  <c r="I242" i="7"/>
  <c r="I244" i="7" s="1"/>
  <c r="I260" i="7" s="1"/>
  <c r="I261" i="7" s="1"/>
  <c r="C242" i="7"/>
  <c r="F234" i="7"/>
  <c r="F235" i="7" s="1"/>
  <c r="F233" i="7"/>
  <c r="F282" i="7" s="1"/>
  <c r="C228" i="7"/>
  <c r="E227" i="7"/>
  <c r="E226" i="7"/>
  <c r="E225" i="7"/>
  <c r="E224" i="7"/>
  <c r="E223" i="7"/>
  <c r="E222" i="7"/>
  <c r="E221" i="7"/>
  <c r="E220" i="7"/>
  <c r="E219" i="7"/>
  <c r="E218" i="7"/>
  <c r="H215" i="7"/>
  <c r="D200" i="7" s="1"/>
  <c r="C200" i="7" s="1"/>
  <c r="F215" i="7"/>
  <c r="E215" i="7"/>
  <c r="D215" i="7"/>
  <c r="C215" i="7"/>
  <c r="G214" i="7"/>
  <c r="G213" i="7"/>
  <c r="G212" i="7"/>
  <c r="G211" i="7"/>
  <c r="G215" i="7" s="1"/>
  <c r="G210" i="7"/>
  <c r="G209" i="7"/>
  <c r="G208" i="7"/>
  <c r="G207" i="7"/>
  <c r="G206" i="7"/>
  <c r="G205" i="7"/>
  <c r="F202" i="7"/>
  <c r="H201" i="7"/>
  <c r="G201" i="7" s="1"/>
  <c r="F201" i="7"/>
  <c r="E200" i="7"/>
  <c r="L190" i="7"/>
  <c r="J190" i="7"/>
  <c r="I190" i="7"/>
  <c r="F190" i="7"/>
  <c r="D185" i="7"/>
  <c r="F185" i="7" s="1"/>
  <c r="D172" i="7"/>
  <c r="D171" i="7"/>
  <c r="D170" i="7"/>
  <c r="D168" i="7"/>
  <c r="E177" i="7" s="1"/>
  <c r="E179" i="7" s="1"/>
  <c r="E191" i="7" s="1"/>
  <c r="C161" i="7"/>
  <c r="P158" i="7"/>
  <c r="O158" i="7"/>
  <c r="N158" i="7"/>
  <c r="M158" i="7"/>
  <c r="L158" i="7"/>
  <c r="C162" i="7" s="1"/>
  <c r="D169" i="7" s="1"/>
  <c r="K158" i="7"/>
  <c r="J158" i="7"/>
  <c r="I158" i="7"/>
  <c r="H158" i="7"/>
  <c r="D184" i="7" s="1"/>
  <c r="F184" i="7" s="1"/>
  <c r="G158" i="7"/>
  <c r="F158" i="7"/>
  <c r="E158" i="7"/>
  <c r="D158" i="7"/>
  <c r="C183" i="7" s="1"/>
  <c r="C182" i="7" s="1"/>
  <c r="C158" i="7"/>
  <c r="D183" i="7" s="1"/>
  <c r="F133" i="7"/>
  <c r="E133" i="7"/>
  <c r="F128" i="7"/>
  <c r="F127" i="7"/>
  <c r="D126" i="7"/>
  <c r="C126" i="7"/>
  <c r="H122" i="7"/>
  <c r="G122" i="7"/>
  <c r="F122" i="7"/>
  <c r="C122" i="7" s="1"/>
  <c r="K122" i="7" s="1"/>
  <c r="D116" i="7"/>
  <c r="D115" i="7"/>
  <c r="D114" i="7"/>
  <c r="D113" i="7"/>
  <c r="D112" i="7"/>
  <c r="F98" i="7"/>
  <c r="F93" i="7"/>
  <c r="H87" i="7" s="1"/>
  <c r="G87" i="7" s="1"/>
  <c r="F92" i="7"/>
  <c r="F87" i="7" s="1"/>
  <c r="C87" i="7" s="1"/>
  <c r="K87" i="7" s="1"/>
  <c r="D91" i="7"/>
  <c r="C91" i="7"/>
  <c r="D81" i="7"/>
  <c r="D80" i="7"/>
  <c r="D79" i="7"/>
  <c r="D78" i="7"/>
  <c r="D77" i="7"/>
  <c r="M65" i="7"/>
  <c r="J65" i="7"/>
  <c r="H65" i="7" s="1"/>
  <c r="L65" i="7" s="1"/>
  <c r="L64" i="7"/>
  <c r="E64" i="7"/>
  <c r="D64" i="7" s="1"/>
  <c r="M63" i="7"/>
  <c r="K63" i="7"/>
  <c r="J63" i="7"/>
  <c r="J59" i="7" s="1"/>
  <c r="I63" i="7"/>
  <c r="H63" i="7" s="1"/>
  <c r="G63" i="7"/>
  <c r="F63" i="7"/>
  <c r="E63" i="7"/>
  <c r="D63" i="7"/>
  <c r="M62" i="7"/>
  <c r="K62" i="7"/>
  <c r="K59" i="7" s="1"/>
  <c r="J62" i="7"/>
  <c r="I62" i="7"/>
  <c r="G62" i="7"/>
  <c r="F62" i="7"/>
  <c r="E62" i="7"/>
  <c r="D62" i="7" s="1"/>
  <c r="M61" i="7"/>
  <c r="K61" i="7"/>
  <c r="J61" i="7"/>
  <c r="H61" i="7"/>
  <c r="F61" i="7"/>
  <c r="E61" i="7"/>
  <c r="D61" i="7" s="1"/>
  <c r="L61" i="7" s="1"/>
  <c r="M60" i="7"/>
  <c r="M59" i="7" s="1"/>
  <c r="K60" i="7"/>
  <c r="J60" i="7"/>
  <c r="I60" i="7"/>
  <c r="H60" i="7"/>
  <c r="G60" i="7"/>
  <c r="D60" i="7" s="1"/>
  <c r="F60" i="7"/>
  <c r="E60" i="7"/>
  <c r="F59" i="7"/>
  <c r="E86" i="7" s="1"/>
  <c r="E88" i="7" s="1"/>
  <c r="E99" i="7" s="1"/>
  <c r="E100" i="7" s="1"/>
  <c r="N58" i="7"/>
  <c r="M58" i="7"/>
  <c r="K58" i="7"/>
  <c r="J58" i="7"/>
  <c r="I58" i="7"/>
  <c r="G58" i="7"/>
  <c r="F58" i="7"/>
  <c r="E98" i="7" s="1"/>
  <c r="E58" i="7"/>
  <c r="D233" i="7" s="1"/>
  <c r="D58" i="7"/>
  <c r="C58" i="7"/>
  <c r="I28" i="7"/>
  <c r="L381" i="6"/>
  <c r="D199" i="7" l="1"/>
  <c r="E199" i="7"/>
  <c r="C260" i="7"/>
  <c r="F121" i="7"/>
  <c r="F123" i="7" s="1"/>
  <c r="F134" i="7" s="1"/>
  <c r="F135" i="7" s="1"/>
  <c r="L178" i="7"/>
  <c r="L179" i="7" s="1"/>
  <c r="L191" i="7" s="1"/>
  <c r="H178" i="7"/>
  <c r="G178" i="7" s="1"/>
  <c r="L58" i="7"/>
  <c r="L63" i="7"/>
  <c r="H121" i="7"/>
  <c r="F183" i="7"/>
  <c r="F178" i="7" s="1"/>
  <c r="C178" i="7" s="1"/>
  <c r="K178" i="7" s="1"/>
  <c r="D182" i="7"/>
  <c r="D59" i="7"/>
  <c r="L60" i="7"/>
  <c r="G283" i="7"/>
  <c r="J242" i="7"/>
  <c r="J244" i="7" s="1"/>
  <c r="J260" i="7" s="1"/>
  <c r="J261" i="7" s="1"/>
  <c r="J199" i="7"/>
  <c r="J202" i="7" s="1"/>
  <c r="J234" i="7" s="1"/>
  <c r="J235" i="7" s="1"/>
  <c r="I199" i="7"/>
  <c r="I202" i="7" s="1"/>
  <c r="I234" i="7" s="1"/>
  <c r="J121" i="7"/>
  <c r="J123" i="7" s="1"/>
  <c r="J134" i="7" s="1"/>
  <c r="I86" i="7"/>
  <c r="I88" i="7" s="1"/>
  <c r="I99" i="7" s="1"/>
  <c r="I100" i="7" s="1"/>
  <c r="J336" i="7"/>
  <c r="J338" i="7" s="1"/>
  <c r="J349" i="7" s="1"/>
  <c r="J86" i="7"/>
  <c r="J88" i="7" s="1"/>
  <c r="J99" i="7" s="1"/>
  <c r="J100" i="7" s="1"/>
  <c r="I121" i="7"/>
  <c r="I123" i="7" s="1"/>
  <c r="I134" i="7" s="1"/>
  <c r="I135" i="7" s="1"/>
  <c r="C233" i="7"/>
  <c r="D282" i="7"/>
  <c r="C282" i="7" s="1"/>
  <c r="D313" i="7"/>
  <c r="D284" i="7"/>
  <c r="H259" i="7"/>
  <c r="G259" i="7" s="1"/>
  <c r="H190" i="7"/>
  <c r="G190" i="7" s="1"/>
  <c r="H58" i="7"/>
  <c r="H133" i="7"/>
  <c r="H98" i="7"/>
  <c r="H233" i="7"/>
  <c r="H244" i="7"/>
  <c r="H260" i="7" s="1"/>
  <c r="G305" i="7"/>
  <c r="K305" i="7" s="1"/>
  <c r="I336" i="7"/>
  <c r="I338" i="7" s="1"/>
  <c r="I349" i="7" s="1"/>
  <c r="I233" i="7"/>
  <c r="I133" i="7"/>
  <c r="I59" i="7"/>
  <c r="H86" i="7"/>
  <c r="I98" i="7"/>
  <c r="E228" i="7"/>
  <c r="I307" i="7"/>
  <c r="I308" i="7" s="1"/>
  <c r="I314" i="7" s="1"/>
  <c r="F313" i="7"/>
  <c r="F348" i="7" s="1"/>
  <c r="C244" i="7"/>
  <c r="F260" i="7"/>
  <c r="F261" i="7" s="1"/>
  <c r="F315" i="7"/>
  <c r="J133" i="7"/>
  <c r="J233" i="7"/>
  <c r="C283" i="7"/>
  <c r="H336" i="7"/>
  <c r="J98" i="7"/>
  <c r="I177" i="7"/>
  <c r="I179" i="7" s="1"/>
  <c r="I191" i="7" s="1"/>
  <c r="I192" i="7" s="1"/>
  <c r="C243" i="7"/>
  <c r="K243" i="7" s="1"/>
  <c r="D308" i="7"/>
  <c r="D314" i="7" s="1"/>
  <c r="G367" i="7"/>
  <c r="H62" i="7"/>
  <c r="L62" i="7" s="1"/>
  <c r="J177" i="7"/>
  <c r="J179" i="7" s="1"/>
  <c r="J191" i="7" s="1"/>
  <c r="J192" i="7" s="1"/>
  <c r="D190" i="7"/>
  <c r="C190" i="7" s="1"/>
  <c r="K190" i="7" s="1"/>
  <c r="H306" i="7"/>
  <c r="G306" i="7" s="1"/>
  <c r="H307" i="7"/>
  <c r="E306" i="7"/>
  <c r="H367" i="7"/>
  <c r="H373" i="7" s="1"/>
  <c r="G59" i="7"/>
  <c r="E190" i="7"/>
  <c r="E192" i="7" s="1"/>
  <c r="E259" i="7"/>
  <c r="K367" i="7"/>
  <c r="D98" i="7"/>
  <c r="C98" i="7" s="1"/>
  <c r="D259" i="7"/>
  <c r="C259" i="7" s="1"/>
  <c r="E59" i="7"/>
  <c r="D86" i="7" s="1"/>
  <c r="E121" i="7"/>
  <c r="E123" i="7" s="1"/>
  <c r="E134" i="7" s="1"/>
  <c r="E135" i="7" s="1"/>
  <c r="D121" i="7"/>
  <c r="D177" i="7"/>
  <c r="E233" i="7"/>
  <c r="C277" i="7"/>
  <c r="E336" i="7"/>
  <c r="E338" i="7" s="1"/>
  <c r="E349" i="7" s="1"/>
  <c r="K337" i="7"/>
  <c r="D133" i="7"/>
  <c r="C133" i="7" s="1"/>
  <c r="G242" i="7"/>
  <c r="G244" i="7" s="1"/>
  <c r="E261" i="7"/>
  <c r="F373" i="7"/>
  <c r="C367" i="7"/>
  <c r="G276" i="7"/>
  <c r="J367" i="6"/>
  <c r="J373" i="6" s="1"/>
  <c r="J374" i="6" s="1"/>
  <c r="F366" i="6"/>
  <c r="C366" i="6" s="1"/>
  <c r="E367" i="6"/>
  <c r="E373" i="6" s="1"/>
  <c r="E374" i="6" s="1"/>
  <c r="D367" i="6"/>
  <c r="D373" i="6" s="1"/>
  <c r="D374" i="6" s="1"/>
  <c r="C365" i="6"/>
  <c r="C360" i="6"/>
  <c r="I365" i="6" s="1"/>
  <c r="G365" i="6" s="1"/>
  <c r="I315" i="7" l="1"/>
  <c r="D179" i="7"/>
  <c r="D191" i="7" s="1"/>
  <c r="C284" i="7"/>
  <c r="K283" i="7"/>
  <c r="J282" i="7"/>
  <c r="J284" i="7" s="1"/>
  <c r="J313" i="7"/>
  <c r="E201" i="7"/>
  <c r="E202" i="7" s="1"/>
  <c r="E234" i="7" s="1"/>
  <c r="E235" i="7" s="1"/>
  <c r="D201" i="7"/>
  <c r="C201" i="7" s="1"/>
  <c r="K201" i="7" s="1"/>
  <c r="C261" i="7"/>
  <c r="K133" i="7"/>
  <c r="F86" i="7"/>
  <c r="F88" i="7" s="1"/>
  <c r="F99" i="7" s="1"/>
  <c r="F100" i="7" s="1"/>
  <c r="F336" i="7"/>
  <c r="F338" i="7" s="1"/>
  <c r="F349" i="7" s="1"/>
  <c r="F350" i="7" s="1"/>
  <c r="G260" i="7"/>
  <c r="G261" i="7" s="1"/>
  <c r="H261" i="7"/>
  <c r="D261" i="7"/>
  <c r="C314" i="7"/>
  <c r="D315" i="7"/>
  <c r="H313" i="7"/>
  <c r="H348" i="7" s="1"/>
  <c r="H282" i="7"/>
  <c r="G233" i="7"/>
  <c r="G313" i="7" s="1"/>
  <c r="H123" i="7"/>
  <c r="H134" i="7" s="1"/>
  <c r="G121" i="7"/>
  <c r="G123" i="7" s="1"/>
  <c r="K259" i="7"/>
  <c r="H177" i="7"/>
  <c r="H59" i="7"/>
  <c r="G98" i="7"/>
  <c r="C199" i="7"/>
  <c r="D202" i="7"/>
  <c r="G308" i="7"/>
  <c r="C121" i="7"/>
  <c r="D123" i="7"/>
  <c r="D134" i="7" s="1"/>
  <c r="C86" i="7"/>
  <c r="D88" i="7"/>
  <c r="D99" i="7" s="1"/>
  <c r="D336" i="7"/>
  <c r="K242" i="7"/>
  <c r="K244" i="7" s="1"/>
  <c r="I313" i="7"/>
  <c r="I348" i="7" s="1"/>
  <c r="I282" i="7"/>
  <c r="I284" i="7" s="1"/>
  <c r="J135" i="7"/>
  <c r="F177" i="7"/>
  <c r="F179" i="7" s="1"/>
  <c r="F191" i="7" s="1"/>
  <c r="F192" i="7" s="1"/>
  <c r="H374" i="7"/>
  <c r="G373" i="7"/>
  <c r="G374" i="7" s="1"/>
  <c r="H88" i="7"/>
  <c r="H99" i="7" s="1"/>
  <c r="G86" i="7"/>
  <c r="G88" i="7" s="1"/>
  <c r="G277" i="7"/>
  <c r="K276" i="7"/>
  <c r="K277" i="7" s="1"/>
  <c r="K98" i="7"/>
  <c r="H308" i="7"/>
  <c r="H314" i="7" s="1"/>
  <c r="G307" i="7"/>
  <c r="K307" i="7" s="1"/>
  <c r="K308" i="7" s="1"/>
  <c r="G133" i="7"/>
  <c r="D348" i="7"/>
  <c r="C348" i="7" s="1"/>
  <c r="C313" i="7"/>
  <c r="C373" i="7"/>
  <c r="F374" i="7"/>
  <c r="E282" i="7"/>
  <c r="E284" i="7" s="1"/>
  <c r="E313" i="7"/>
  <c r="G336" i="7"/>
  <c r="G338" i="7" s="1"/>
  <c r="H338" i="7"/>
  <c r="H349" i="7" s="1"/>
  <c r="C308" i="7"/>
  <c r="I350" i="7"/>
  <c r="I235" i="7"/>
  <c r="I381" i="7" s="1"/>
  <c r="L59" i="7"/>
  <c r="K365" i="6"/>
  <c r="F367" i="6"/>
  <c r="C356" i="6"/>
  <c r="C88" i="7" l="1"/>
  <c r="K86" i="7"/>
  <c r="K88" i="7" s="1"/>
  <c r="H179" i="7"/>
  <c r="H191" i="7" s="1"/>
  <c r="G177" i="7"/>
  <c r="G179" i="7" s="1"/>
  <c r="H100" i="7"/>
  <c r="G99" i="7"/>
  <c r="G100" i="7" s="1"/>
  <c r="D234" i="7"/>
  <c r="C202" i="7"/>
  <c r="K261" i="7"/>
  <c r="C177" i="7"/>
  <c r="E348" i="7"/>
  <c r="E350" i="7" s="1"/>
  <c r="E381" i="7" s="1"/>
  <c r="E315" i="7"/>
  <c r="C99" i="7"/>
  <c r="D100" i="7"/>
  <c r="J348" i="7"/>
  <c r="J350" i="7" s="1"/>
  <c r="J381" i="7" s="1"/>
  <c r="J315" i="7"/>
  <c r="C134" i="7"/>
  <c r="D135" i="7"/>
  <c r="F381" i="7"/>
  <c r="G348" i="7"/>
  <c r="K348" i="7"/>
  <c r="C315" i="7"/>
  <c r="K260" i="7"/>
  <c r="D192" i="7"/>
  <c r="C191" i="7"/>
  <c r="G314" i="7"/>
  <c r="G315" i="7" s="1"/>
  <c r="H315" i="7"/>
  <c r="H135" i="7"/>
  <c r="G134" i="7"/>
  <c r="G135" i="7" s="1"/>
  <c r="K233" i="7"/>
  <c r="C374" i="7"/>
  <c r="K374" i="7" s="1"/>
  <c r="K373" i="7"/>
  <c r="K121" i="7"/>
  <c r="K123" i="7" s="1"/>
  <c r="C123" i="7"/>
  <c r="G282" i="7"/>
  <c r="H284" i="7"/>
  <c r="K313" i="7"/>
  <c r="H350" i="7"/>
  <c r="G349" i="7"/>
  <c r="C336" i="7"/>
  <c r="D338" i="7"/>
  <c r="D349" i="7" s="1"/>
  <c r="H366" i="6"/>
  <c r="I366" i="6"/>
  <c r="I367" i="6" s="1"/>
  <c r="I373" i="6" s="1"/>
  <c r="I374" i="6" s="1"/>
  <c r="C367" i="6"/>
  <c r="F373" i="6"/>
  <c r="H192" i="7" l="1"/>
  <c r="G191" i="7"/>
  <c r="G192" i="7" s="1"/>
  <c r="G284" i="7"/>
  <c r="K284" i="7" s="1"/>
  <c r="K282" i="7"/>
  <c r="C100" i="7"/>
  <c r="K100" i="7" s="1"/>
  <c r="K99" i="7"/>
  <c r="D381" i="7"/>
  <c r="C381" i="7" s="1"/>
  <c r="D350" i="7"/>
  <c r="C349" i="7"/>
  <c r="C192" i="7"/>
  <c r="K192" i="7" s="1"/>
  <c r="G350" i="7"/>
  <c r="L192" i="7"/>
  <c r="L381" i="7" s="1"/>
  <c r="H199" i="7"/>
  <c r="C179" i="7"/>
  <c r="K177" i="7"/>
  <c r="K179" i="7" s="1"/>
  <c r="C135" i="7"/>
  <c r="K135" i="7" s="1"/>
  <c r="K134" i="7"/>
  <c r="K314" i="7"/>
  <c r="C338" i="7"/>
  <c r="K336" i="7"/>
  <c r="K338" i="7" s="1"/>
  <c r="K315" i="7"/>
  <c r="C234" i="7"/>
  <c r="D235" i="7"/>
  <c r="H367" i="6"/>
  <c r="H373" i="6" s="1"/>
  <c r="G366" i="6"/>
  <c r="F374" i="6"/>
  <c r="C373" i="6"/>
  <c r="H202" i="7" l="1"/>
  <c r="H234" i="7" s="1"/>
  <c r="G199" i="7"/>
  <c r="K191" i="7"/>
  <c r="C350" i="7"/>
  <c r="K350" i="7" s="1"/>
  <c r="K349" i="7"/>
  <c r="C235" i="7"/>
  <c r="G367" i="6"/>
  <c r="K366" i="6"/>
  <c r="K367" i="6" s="1"/>
  <c r="G373" i="6"/>
  <c r="G374" i="6" s="1"/>
  <c r="H374" i="6"/>
  <c r="C374" i="6"/>
  <c r="K374" i="6" s="1"/>
  <c r="K373" i="6"/>
  <c r="H235" i="7" l="1"/>
  <c r="H381" i="7" s="1"/>
  <c r="G381" i="7" s="1"/>
  <c r="G234" i="7"/>
  <c r="G202" i="7"/>
  <c r="K199" i="7"/>
  <c r="K202" i="7" s="1"/>
  <c r="E223" i="6"/>
  <c r="G210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G235" i="7" l="1"/>
  <c r="K235" i="7" s="1"/>
  <c r="K381" i="7" s="1"/>
  <c r="K234" i="7"/>
  <c r="F343" i="6"/>
  <c r="H337" i="6" s="1"/>
  <c r="G337" i="6" s="1"/>
  <c r="F342" i="6"/>
  <c r="F337" i="6" s="1"/>
  <c r="C337" i="6" s="1"/>
  <c r="D341" i="6"/>
  <c r="C341" i="6"/>
  <c r="D331" i="6"/>
  <c r="D330" i="6"/>
  <c r="D329" i="6"/>
  <c r="D328" i="6"/>
  <c r="D327" i="6"/>
  <c r="J308" i="6"/>
  <c r="J314" i="6" s="1"/>
  <c r="F307" i="6"/>
  <c r="F308" i="6" s="1"/>
  <c r="I305" i="6"/>
  <c r="H305" i="6"/>
  <c r="E305" i="6"/>
  <c r="D305" i="6"/>
  <c r="C305" i="6" s="1"/>
  <c r="D300" i="6"/>
  <c r="I306" i="6" s="1"/>
  <c r="D299" i="6"/>
  <c r="H306" i="6" s="1"/>
  <c r="D298" i="6"/>
  <c r="D306" i="6" s="1"/>
  <c r="C306" i="6" s="1"/>
  <c r="C296" i="6"/>
  <c r="C292" i="6"/>
  <c r="J277" i="6"/>
  <c r="J283" i="6" s="1"/>
  <c r="I276" i="6"/>
  <c r="I277" i="6" s="1"/>
  <c r="I283" i="6" s="1"/>
  <c r="H276" i="6"/>
  <c r="H277" i="6" s="1"/>
  <c r="H283" i="6" s="1"/>
  <c r="F276" i="6"/>
  <c r="E275" i="6"/>
  <c r="D275" i="6"/>
  <c r="C275" i="6" s="1"/>
  <c r="K275" i="6" s="1"/>
  <c r="C268" i="6"/>
  <c r="E276" i="6" s="1"/>
  <c r="C254" i="6"/>
  <c r="I242" i="6" s="1"/>
  <c r="C249" i="6"/>
  <c r="I243" i="6" s="1"/>
  <c r="H243" i="6"/>
  <c r="H244" i="6" s="1"/>
  <c r="H260" i="6" s="1"/>
  <c r="F243" i="6"/>
  <c r="F244" i="6" s="1"/>
  <c r="E243" i="6"/>
  <c r="E244" i="6" s="1"/>
  <c r="E260" i="6" s="1"/>
  <c r="D243" i="6"/>
  <c r="D244" i="6" s="1"/>
  <c r="D260" i="6" s="1"/>
  <c r="C242" i="6"/>
  <c r="C228" i="6"/>
  <c r="E227" i="6"/>
  <c r="E226" i="6"/>
  <c r="E225" i="6"/>
  <c r="E224" i="6"/>
  <c r="E222" i="6"/>
  <c r="E221" i="6"/>
  <c r="E220" i="6"/>
  <c r="E219" i="6"/>
  <c r="E218" i="6"/>
  <c r="H215" i="6"/>
  <c r="F215" i="6"/>
  <c r="E215" i="6"/>
  <c r="D215" i="6"/>
  <c r="C215" i="6"/>
  <c r="G214" i="6"/>
  <c r="G213" i="6"/>
  <c r="G212" i="6"/>
  <c r="G211" i="6"/>
  <c r="G209" i="6"/>
  <c r="G208" i="6"/>
  <c r="G207" i="6"/>
  <c r="G206" i="6"/>
  <c r="G205" i="6"/>
  <c r="H201" i="6"/>
  <c r="G201" i="6" s="1"/>
  <c r="F201" i="6"/>
  <c r="F202" i="6" s="1"/>
  <c r="L190" i="6"/>
  <c r="D172" i="6"/>
  <c r="D171" i="6"/>
  <c r="D170" i="6"/>
  <c r="C162" i="6"/>
  <c r="D169" i="6" s="1"/>
  <c r="C161" i="6"/>
  <c r="D168" i="6" s="1"/>
  <c r="F128" i="6"/>
  <c r="H122" i="6" s="1"/>
  <c r="G122" i="6" s="1"/>
  <c r="F127" i="6"/>
  <c r="F122" i="6" s="1"/>
  <c r="C122" i="6" s="1"/>
  <c r="D126" i="6"/>
  <c r="C126" i="6"/>
  <c r="D116" i="6"/>
  <c r="D115" i="6"/>
  <c r="D114" i="6"/>
  <c r="D113" i="6"/>
  <c r="D112" i="6"/>
  <c r="F93" i="6"/>
  <c r="H87" i="6" s="1"/>
  <c r="G87" i="6" s="1"/>
  <c r="F92" i="6"/>
  <c r="F87" i="6" s="1"/>
  <c r="C87" i="6" s="1"/>
  <c r="D91" i="6"/>
  <c r="C91" i="6"/>
  <c r="D81" i="6"/>
  <c r="D80" i="6"/>
  <c r="D79" i="6"/>
  <c r="D78" i="6"/>
  <c r="D77" i="6"/>
  <c r="M65" i="6"/>
  <c r="J65" i="6"/>
  <c r="H65" i="6" s="1"/>
  <c r="L65" i="6" s="1"/>
  <c r="E64" i="6"/>
  <c r="M63" i="6"/>
  <c r="K63" i="6"/>
  <c r="J63" i="6"/>
  <c r="I63" i="6"/>
  <c r="G63" i="6"/>
  <c r="F63" i="6"/>
  <c r="E63" i="6"/>
  <c r="M62" i="6"/>
  <c r="K62" i="6"/>
  <c r="J62" i="6"/>
  <c r="I62" i="6"/>
  <c r="G62" i="6"/>
  <c r="F62" i="6"/>
  <c r="E62" i="6"/>
  <c r="M61" i="6"/>
  <c r="K61" i="6"/>
  <c r="J61" i="6"/>
  <c r="F61" i="6"/>
  <c r="E61" i="6"/>
  <c r="D61" i="6" s="1"/>
  <c r="M60" i="6"/>
  <c r="K60" i="6"/>
  <c r="J60" i="6"/>
  <c r="I60" i="6"/>
  <c r="G60" i="6"/>
  <c r="F60" i="6"/>
  <c r="E60" i="6"/>
  <c r="N58" i="6"/>
  <c r="M58" i="6"/>
  <c r="K58" i="6"/>
  <c r="J233" i="6" s="1"/>
  <c r="J58" i="6"/>
  <c r="I233" i="6" s="1"/>
  <c r="I58" i="6"/>
  <c r="H98" i="6" s="1"/>
  <c r="G58" i="6"/>
  <c r="F98" i="6" s="1"/>
  <c r="F58" i="6"/>
  <c r="E190" i="6" s="1"/>
  <c r="E58" i="6"/>
  <c r="D259" i="6" s="1"/>
  <c r="D58" i="6"/>
  <c r="C58" i="6"/>
  <c r="I28" i="6"/>
  <c r="F340" i="5"/>
  <c r="H334" i="5" s="1"/>
  <c r="G334" i="5" s="1"/>
  <c r="F339" i="5"/>
  <c r="F334" i="5" s="1"/>
  <c r="C334" i="5" s="1"/>
  <c r="K334" i="5" s="1"/>
  <c r="D338" i="5"/>
  <c r="C338" i="5"/>
  <c r="D328" i="5"/>
  <c r="D327" i="5"/>
  <c r="I333" i="5" s="1"/>
  <c r="I335" i="5" s="1"/>
  <c r="I346" i="5" s="1"/>
  <c r="D326" i="5"/>
  <c r="D325" i="5"/>
  <c r="D324" i="5"/>
  <c r="J305" i="5"/>
  <c r="J311" i="5" s="1"/>
  <c r="F304" i="5"/>
  <c r="F305" i="5" s="1"/>
  <c r="I303" i="5"/>
  <c r="I302" i="5"/>
  <c r="H302" i="5"/>
  <c r="E302" i="5"/>
  <c r="D302" i="5"/>
  <c r="C302" i="5" s="1"/>
  <c r="D297" i="5"/>
  <c r="D296" i="5"/>
  <c r="H303" i="5" s="1"/>
  <c r="G303" i="5" s="1"/>
  <c r="D295" i="5"/>
  <c r="E303" i="5" s="1"/>
  <c r="C293" i="5"/>
  <c r="C289" i="5"/>
  <c r="F280" i="5"/>
  <c r="J274" i="5"/>
  <c r="J280" i="5" s="1"/>
  <c r="H274" i="5"/>
  <c r="H280" i="5" s="1"/>
  <c r="I273" i="5"/>
  <c r="I274" i="5" s="1"/>
  <c r="I280" i="5" s="1"/>
  <c r="H273" i="5"/>
  <c r="G273" i="5" s="1"/>
  <c r="G274" i="5" s="1"/>
  <c r="F273" i="5"/>
  <c r="F274" i="5" s="1"/>
  <c r="E272" i="5"/>
  <c r="E274" i="5" s="1"/>
  <c r="E280" i="5" s="1"/>
  <c r="D272" i="5"/>
  <c r="C265" i="5"/>
  <c r="E273" i="5" s="1"/>
  <c r="I256" i="5"/>
  <c r="H256" i="5"/>
  <c r="C251" i="5"/>
  <c r="C246" i="5"/>
  <c r="I240" i="5" s="1"/>
  <c r="I241" i="5" s="1"/>
  <c r="I257" i="5" s="1"/>
  <c r="I258" i="5" s="1"/>
  <c r="H240" i="5"/>
  <c r="H241" i="5" s="1"/>
  <c r="H257" i="5" s="1"/>
  <c r="H258" i="5" s="1"/>
  <c r="F240" i="5"/>
  <c r="F241" i="5" s="1"/>
  <c r="F257" i="5" s="1"/>
  <c r="E240" i="5"/>
  <c r="E241" i="5" s="1"/>
  <c r="E257" i="5" s="1"/>
  <c r="D240" i="5"/>
  <c r="D241" i="5" s="1"/>
  <c r="D257" i="5" s="1"/>
  <c r="C240" i="5"/>
  <c r="I239" i="5"/>
  <c r="C239" i="5"/>
  <c r="C225" i="5"/>
  <c r="E224" i="5"/>
  <c r="E223" i="5"/>
  <c r="E222" i="5"/>
  <c r="E221" i="5"/>
  <c r="E220" i="5"/>
  <c r="E219" i="5"/>
  <c r="E218" i="5"/>
  <c r="E217" i="5"/>
  <c r="E216" i="5"/>
  <c r="E225" i="5" s="1"/>
  <c r="D200" i="5" s="1"/>
  <c r="H213" i="5"/>
  <c r="F213" i="5"/>
  <c r="E213" i="5"/>
  <c r="D213" i="5"/>
  <c r="C213" i="5"/>
  <c r="G212" i="5"/>
  <c r="G211" i="5"/>
  <c r="G210" i="5"/>
  <c r="G209" i="5"/>
  <c r="G208" i="5"/>
  <c r="G207" i="5"/>
  <c r="G206" i="5"/>
  <c r="G213" i="5" s="1"/>
  <c r="G205" i="5"/>
  <c r="G204" i="5"/>
  <c r="F201" i="5"/>
  <c r="H200" i="5"/>
  <c r="G200" i="5" s="1"/>
  <c r="F200" i="5"/>
  <c r="C200" i="5" s="1"/>
  <c r="K200" i="5" s="1"/>
  <c r="E200" i="5"/>
  <c r="L189" i="5"/>
  <c r="I189" i="5"/>
  <c r="F189" i="5"/>
  <c r="D184" i="5"/>
  <c r="F184" i="5" s="1"/>
  <c r="D183" i="5"/>
  <c r="F183" i="5" s="1"/>
  <c r="D171" i="5"/>
  <c r="D170" i="5"/>
  <c r="I176" i="5" s="1"/>
  <c r="I178" i="5" s="1"/>
  <c r="I190" i="5" s="1"/>
  <c r="I191" i="5" s="1"/>
  <c r="D169" i="5"/>
  <c r="H176" i="5" s="1"/>
  <c r="D168" i="5"/>
  <c r="D16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82" i="5" s="1"/>
  <c r="C181" i="5" s="1"/>
  <c r="C157" i="5"/>
  <c r="D182" i="5" s="1"/>
  <c r="D181" i="5" s="1"/>
  <c r="I133" i="5"/>
  <c r="F133" i="5"/>
  <c r="F128" i="5"/>
  <c r="F127" i="5"/>
  <c r="F122" i="5" s="1"/>
  <c r="C122" i="5" s="1"/>
  <c r="K122" i="5" s="1"/>
  <c r="D126" i="5"/>
  <c r="C126" i="5"/>
  <c r="H122" i="5"/>
  <c r="G122" i="5" s="1"/>
  <c r="I121" i="5"/>
  <c r="I123" i="5" s="1"/>
  <c r="I134" i="5" s="1"/>
  <c r="I135" i="5" s="1"/>
  <c r="D116" i="5"/>
  <c r="J121" i="5" s="1"/>
  <c r="J123" i="5" s="1"/>
  <c r="J134" i="5" s="1"/>
  <c r="D115" i="5"/>
  <c r="D114" i="5"/>
  <c r="D113" i="5"/>
  <c r="D112" i="5"/>
  <c r="J98" i="5"/>
  <c r="I98" i="5"/>
  <c r="F93" i="5"/>
  <c r="H87" i="5" s="1"/>
  <c r="G87" i="5" s="1"/>
  <c r="F92" i="5"/>
  <c r="F87" i="5" s="1"/>
  <c r="C87" i="5" s="1"/>
  <c r="K87" i="5" s="1"/>
  <c r="D91" i="5"/>
  <c r="C91" i="5"/>
  <c r="D81" i="5"/>
  <c r="D80" i="5"/>
  <c r="D79" i="5"/>
  <c r="D78" i="5"/>
  <c r="F86" i="5" s="1"/>
  <c r="F88" i="5" s="1"/>
  <c r="F99" i="5" s="1"/>
  <c r="D77" i="5"/>
  <c r="M65" i="5"/>
  <c r="L65" i="5"/>
  <c r="J65" i="5"/>
  <c r="H65" i="5"/>
  <c r="E64" i="5"/>
  <c r="E199" i="5" s="1"/>
  <c r="D64" i="5"/>
  <c r="L64" i="5" s="1"/>
  <c r="M63" i="5"/>
  <c r="K63" i="5"/>
  <c r="K59" i="5" s="1"/>
  <c r="J63" i="5"/>
  <c r="I63" i="5"/>
  <c r="G63" i="5"/>
  <c r="F63" i="5"/>
  <c r="E63" i="5"/>
  <c r="D63" i="5"/>
  <c r="M62" i="5"/>
  <c r="K62" i="5"/>
  <c r="J62" i="5"/>
  <c r="I62" i="5"/>
  <c r="H62" i="5"/>
  <c r="G62" i="5"/>
  <c r="F62" i="5"/>
  <c r="E62" i="5"/>
  <c r="D62" i="5" s="1"/>
  <c r="L62" i="5" s="1"/>
  <c r="M61" i="5"/>
  <c r="K61" i="5"/>
  <c r="J61" i="5"/>
  <c r="H61" i="5" s="1"/>
  <c r="F61" i="5"/>
  <c r="E61" i="5"/>
  <c r="D61" i="5" s="1"/>
  <c r="M60" i="5"/>
  <c r="K60" i="5"/>
  <c r="J60" i="5"/>
  <c r="I60" i="5"/>
  <c r="H60" i="5"/>
  <c r="G60" i="5"/>
  <c r="G59" i="5" s="1"/>
  <c r="F176" i="5" s="1"/>
  <c r="F60" i="5"/>
  <c r="E60" i="5"/>
  <c r="J59" i="5"/>
  <c r="I59" i="5"/>
  <c r="H59" i="5" s="1"/>
  <c r="N58" i="5"/>
  <c r="M58" i="5"/>
  <c r="K58" i="5"/>
  <c r="J230" i="5" s="1"/>
  <c r="J58" i="5"/>
  <c r="I230" i="5" s="1"/>
  <c r="I279" i="5" s="1"/>
  <c r="I58" i="5"/>
  <c r="H98" i="5" s="1"/>
  <c r="G58" i="5"/>
  <c r="F256" i="5" s="1"/>
  <c r="F258" i="5" s="1"/>
  <c r="F58" i="5"/>
  <c r="E189" i="5" s="1"/>
  <c r="E58" i="5"/>
  <c r="D58" i="5"/>
  <c r="C58" i="5"/>
  <c r="I28" i="5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C157" i="4"/>
  <c r="F340" i="4"/>
  <c r="H334" i="4" s="1"/>
  <c r="G334" i="4" s="1"/>
  <c r="F339" i="4"/>
  <c r="F334" i="4" s="1"/>
  <c r="C334" i="4" s="1"/>
  <c r="D338" i="4"/>
  <c r="C338" i="4"/>
  <c r="D328" i="4"/>
  <c r="D327" i="4"/>
  <c r="D326" i="4"/>
  <c r="D325" i="4"/>
  <c r="D324" i="4"/>
  <c r="J305" i="4"/>
  <c r="J311" i="4" s="1"/>
  <c r="F304" i="4"/>
  <c r="F305" i="4" s="1"/>
  <c r="F311" i="4" s="1"/>
  <c r="I302" i="4"/>
  <c r="H302" i="4"/>
  <c r="E302" i="4"/>
  <c r="D302" i="4"/>
  <c r="C302" i="4" s="1"/>
  <c r="D297" i="4"/>
  <c r="I303" i="4" s="1"/>
  <c r="D296" i="4"/>
  <c r="D295" i="4"/>
  <c r="C293" i="4"/>
  <c r="C289" i="4"/>
  <c r="J274" i="4"/>
  <c r="J280" i="4" s="1"/>
  <c r="I273" i="4"/>
  <c r="H273" i="4"/>
  <c r="H274" i="4" s="1"/>
  <c r="H280" i="4" s="1"/>
  <c r="F273" i="4"/>
  <c r="F274" i="4" s="1"/>
  <c r="E272" i="4"/>
  <c r="D272" i="4"/>
  <c r="C272" i="4"/>
  <c r="K272" i="4" s="1"/>
  <c r="C265" i="4"/>
  <c r="E273" i="4" s="1"/>
  <c r="C251" i="4"/>
  <c r="I239" i="4" s="1"/>
  <c r="C246" i="4"/>
  <c r="I240" i="4" s="1"/>
  <c r="E241" i="4"/>
  <c r="E257" i="4" s="1"/>
  <c r="H240" i="4"/>
  <c r="H241" i="4" s="1"/>
  <c r="H257" i="4" s="1"/>
  <c r="F240" i="4"/>
  <c r="F241" i="4" s="1"/>
  <c r="E240" i="4"/>
  <c r="D240" i="4"/>
  <c r="D241" i="4" s="1"/>
  <c r="D257" i="4" s="1"/>
  <c r="C239" i="4"/>
  <c r="C225" i="4"/>
  <c r="E224" i="4"/>
  <c r="E223" i="4"/>
  <c r="E222" i="4"/>
  <c r="E221" i="4"/>
  <c r="E220" i="4"/>
  <c r="E219" i="4"/>
  <c r="E218" i="4"/>
  <c r="E217" i="4"/>
  <c r="E216" i="4"/>
  <c r="H213" i="4"/>
  <c r="F213" i="4"/>
  <c r="E213" i="4"/>
  <c r="D213" i="4"/>
  <c r="C213" i="4"/>
  <c r="G212" i="4"/>
  <c r="G211" i="4"/>
  <c r="G210" i="4"/>
  <c r="G209" i="4"/>
  <c r="G208" i="4"/>
  <c r="G207" i="4"/>
  <c r="G206" i="4"/>
  <c r="G205" i="4"/>
  <c r="G204" i="4"/>
  <c r="H200" i="4"/>
  <c r="G200" i="4"/>
  <c r="F200" i="4"/>
  <c r="L189" i="4"/>
  <c r="D171" i="4"/>
  <c r="D170" i="4"/>
  <c r="D169" i="4"/>
  <c r="D168" i="4"/>
  <c r="D167" i="4"/>
  <c r="D183" i="4"/>
  <c r="F183" i="4" s="1"/>
  <c r="F128" i="4"/>
  <c r="H122" i="4" s="1"/>
  <c r="G122" i="4" s="1"/>
  <c r="F127" i="4"/>
  <c r="F122" i="4" s="1"/>
  <c r="C122" i="4" s="1"/>
  <c r="D126" i="4"/>
  <c r="C126" i="4"/>
  <c r="D116" i="4"/>
  <c r="D115" i="4"/>
  <c r="D114" i="4"/>
  <c r="D113" i="4"/>
  <c r="D112" i="4"/>
  <c r="F93" i="4"/>
  <c r="H87" i="4" s="1"/>
  <c r="G87" i="4" s="1"/>
  <c r="F92" i="4"/>
  <c r="F87" i="4" s="1"/>
  <c r="C87" i="4" s="1"/>
  <c r="D91" i="4"/>
  <c r="C91" i="4"/>
  <c r="D81" i="4"/>
  <c r="D80" i="4"/>
  <c r="D79" i="4"/>
  <c r="D78" i="4"/>
  <c r="D77" i="4"/>
  <c r="M65" i="4"/>
  <c r="J65" i="4"/>
  <c r="H65" i="4" s="1"/>
  <c r="L65" i="4" s="1"/>
  <c r="E64" i="4"/>
  <c r="D64" i="4"/>
  <c r="L64" i="4" s="1"/>
  <c r="M63" i="4"/>
  <c r="K63" i="4"/>
  <c r="J63" i="4"/>
  <c r="I63" i="4"/>
  <c r="G63" i="4"/>
  <c r="F63" i="4"/>
  <c r="E63" i="4"/>
  <c r="D63" i="4"/>
  <c r="M62" i="4"/>
  <c r="K62" i="4"/>
  <c r="J62" i="4"/>
  <c r="I62" i="4"/>
  <c r="G62" i="4"/>
  <c r="F62" i="4"/>
  <c r="E62" i="4"/>
  <c r="M61" i="4"/>
  <c r="K61" i="4"/>
  <c r="J61" i="4"/>
  <c r="F61" i="4"/>
  <c r="E61" i="4"/>
  <c r="D61" i="4" s="1"/>
  <c r="M60" i="4"/>
  <c r="K60" i="4"/>
  <c r="J60" i="4"/>
  <c r="I60" i="4"/>
  <c r="G60" i="4"/>
  <c r="F60" i="4"/>
  <c r="E60" i="4"/>
  <c r="N58" i="4"/>
  <c r="M58" i="4"/>
  <c r="K58" i="4"/>
  <c r="J230" i="4" s="1"/>
  <c r="J279" i="4" s="1"/>
  <c r="J58" i="4"/>
  <c r="I133" i="4" s="1"/>
  <c r="I58" i="4"/>
  <c r="H230" i="4" s="1"/>
  <c r="H279" i="4" s="1"/>
  <c r="G58" i="4"/>
  <c r="F58" i="4"/>
  <c r="E230" i="4" s="1"/>
  <c r="E58" i="4"/>
  <c r="D230" i="4" s="1"/>
  <c r="D58" i="4"/>
  <c r="C58" i="4"/>
  <c r="I28" i="4"/>
  <c r="F337" i="3"/>
  <c r="H331" i="3" s="1"/>
  <c r="G331" i="3" s="1"/>
  <c r="F336" i="3"/>
  <c r="F331" i="3" s="1"/>
  <c r="C331" i="3" s="1"/>
  <c r="D335" i="3"/>
  <c r="C335" i="3"/>
  <c r="D325" i="3"/>
  <c r="D324" i="3"/>
  <c r="D323" i="3"/>
  <c r="D322" i="3"/>
  <c r="D321" i="3"/>
  <c r="J302" i="3"/>
  <c r="J308" i="3" s="1"/>
  <c r="F301" i="3"/>
  <c r="F302" i="3" s="1"/>
  <c r="I299" i="3"/>
  <c r="H299" i="3"/>
  <c r="E299" i="3"/>
  <c r="D299" i="3"/>
  <c r="C299" i="3" s="1"/>
  <c r="D294" i="3"/>
  <c r="I300" i="3" s="1"/>
  <c r="D293" i="3"/>
  <c r="H300" i="3" s="1"/>
  <c r="D292" i="3"/>
  <c r="E300" i="3" s="1"/>
  <c r="C290" i="3"/>
  <c r="C286" i="3"/>
  <c r="J271" i="3"/>
  <c r="J277" i="3" s="1"/>
  <c r="I270" i="3"/>
  <c r="H270" i="3"/>
  <c r="H271" i="3" s="1"/>
  <c r="H277" i="3" s="1"/>
  <c r="F270" i="3"/>
  <c r="F271" i="3" s="1"/>
  <c r="E269" i="3"/>
  <c r="D269" i="3"/>
  <c r="C269" i="3" s="1"/>
  <c r="K269" i="3" s="1"/>
  <c r="C262" i="3"/>
  <c r="E270" i="3" s="1"/>
  <c r="C248" i="3"/>
  <c r="I236" i="3" s="1"/>
  <c r="C243" i="3"/>
  <c r="I237" i="3" s="1"/>
  <c r="H237" i="3"/>
  <c r="H238" i="3" s="1"/>
  <c r="H254" i="3" s="1"/>
  <c r="F237" i="3"/>
  <c r="F238" i="3" s="1"/>
  <c r="E237" i="3"/>
  <c r="E238" i="3" s="1"/>
  <c r="E254" i="3" s="1"/>
  <c r="D237" i="3"/>
  <c r="D238" i="3" s="1"/>
  <c r="D254" i="3" s="1"/>
  <c r="C236" i="3"/>
  <c r="C222" i="3"/>
  <c r="E221" i="3"/>
  <c r="E220" i="3"/>
  <c r="E219" i="3"/>
  <c r="E218" i="3"/>
  <c r="E217" i="3"/>
  <c r="E216" i="3"/>
  <c r="E215" i="3"/>
  <c r="E214" i="3"/>
  <c r="E213" i="3"/>
  <c r="H210" i="3"/>
  <c r="F210" i="3"/>
  <c r="E210" i="3"/>
  <c r="D210" i="3"/>
  <c r="C210" i="3"/>
  <c r="G209" i="3"/>
  <c r="G208" i="3"/>
  <c r="G207" i="3"/>
  <c r="G206" i="3"/>
  <c r="G205" i="3"/>
  <c r="G204" i="3"/>
  <c r="G203" i="3"/>
  <c r="G202" i="3"/>
  <c r="G201" i="3"/>
  <c r="H197" i="3"/>
  <c r="G197" i="3" s="1"/>
  <c r="F197" i="3"/>
  <c r="L186" i="3"/>
  <c r="D168" i="3"/>
  <c r="D167" i="3"/>
  <c r="D166" i="3"/>
  <c r="D165" i="3"/>
  <c r="D164" i="3"/>
  <c r="P154" i="3"/>
  <c r="O154" i="3"/>
  <c r="N154" i="3"/>
  <c r="M154" i="3"/>
  <c r="D181" i="3" s="1"/>
  <c r="F181" i="3" s="1"/>
  <c r="L154" i="3"/>
  <c r="K154" i="3"/>
  <c r="J154" i="3"/>
  <c r="I154" i="3"/>
  <c r="H154" i="3"/>
  <c r="G154" i="3"/>
  <c r="F154" i="3"/>
  <c r="E154" i="3"/>
  <c r="D154" i="3"/>
  <c r="C154" i="3"/>
  <c r="F127" i="3"/>
  <c r="H121" i="3" s="1"/>
  <c r="G121" i="3" s="1"/>
  <c r="F126" i="3"/>
  <c r="F121" i="3" s="1"/>
  <c r="C121" i="3" s="1"/>
  <c r="D125" i="3"/>
  <c r="C125" i="3"/>
  <c r="D115" i="3"/>
  <c r="D114" i="3"/>
  <c r="D113" i="3"/>
  <c r="D112" i="3"/>
  <c r="D111" i="3"/>
  <c r="F92" i="3"/>
  <c r="H86" i="3" s="1"/>
  <c r="G86" i="3" s="1"/>
  <c r="F91" i="3"/>
  <c r="F86" i="3" s="1"/>
  <c r="C86" i="3" s="1"/>
  <c r="D90" i="3"/>
  <c r="C90" i="3"/>
  <c r="D80" i="3"/>
  <c r="D79" i="3"/>
  <c r="D78" i="3"/>
  <c r="D77" i="3"/>
  <c r="D76" i="3"/>
  <c r="M64" i="3"/>
  <c r="J64" i="3"/>
  <c r="H64" i="3" s="1"/>
  <c r="L64" i="3" s="1"/>
  <c r="E63" i="3"/>
  <c r="D63" i="3"/>
  <c r="L63" i="3" s="1"/>
  <c r="M62" i="3"/>
  <c r="K62" i="3"/>
  <c r="J62" i="3"/>
  <c r="I62" i="3"/>
  <c r="G62" i="3"/>
  <c r="F62" i="3"/>
  <c r="E62" i="3"/>
  <c r="D62" i="3"/>
  <c r="M61" i="3"/>
  <c r="K61" i="3"/>
  <c r="J61" i="3"/>
  <c r="I61" i="3"/>
  <c r="G61" i="3"/>
  <c r="F61" i="3"/>
  <c r="E61" i="3"/>
  <c r="D61" i="3" s="1"/>
  <c r="M60" i="3"/>
  <c r="K60" i="3"/>
  <c r="J60" i="3"/>
  <c r="F60" i="3"/>
  <c r="E60" i="3"/>
  <c r="D60" i="3" s="1"/>
  <c r="M59" i="3"/>
  <c r="K59" i="3"/>
  <c r="J59" i="3"/>
  <c r="I59" i="3"/>
  <c r="H59" i="3" s="1"/>
  <c r="G59" i="3"/>
  <c r="F59" i="3"/>
  <c r="E59" i="3"/>
  <c r="D59" i="3" s="1"/>
  <c r="G58" i="3"/>
  <c r="N57" i="3"/>
  <c r="M57" i="3"/>
  <c r="K57" i="3"/>
  <c r="J57" i="3"/>
  <c r="I227" i="3" s="1"/>
  <c r="I57" i="3"/>
  <c r="H227" i="3" s="1"/>
  <c r="G57" i="3"/>
  <c r="F253" i="3" s="1"/>
  <c r="F57" i="3"/>
  <c r="E253" i="3" s="1"/>
  <c r="E57" i="3"/>
  <c r="D57" i="3"/>
  <c r="C57" i="3"/>
  <c r="I27" i="3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F333" i="2"/>
  <c r="H327" i="2" s="1"/>
  <c r="G327" i="2" s="1"/>
  <c r="F332" i="2"/>
  <c r="F327" i="2" s="1"/>
  <c r="C327" i="2" s="1"/>
  <c r="D331" i="2"/>
  <c r="C331" i="2"/>
  <c r="D321" i="2"/>
  <c r="D320" i="2"/>
  <c r="D319" i="2"/>
  <c r="D318" i="2"/>
  <c r="D317" i="2"/>
  <c r="J298" i="2"/>
  <c r="J304" i="2" s="1"/>
  <c r="F297" i="2"/>
  <c r="F298" i="2" s="1"/>
  <c r="F304" i="2" s="1"/>
  <c r="I295" i="2"/>
  <c r="H295" i="2"/>
  <c r="E295" i="2"/>
  <c r="D295" i="2"/>
  <c r="C295" i="2" s="1"/>
  <c r="D290" i="2"/>
  <c r="I296" i="2" s="1"/>
  <c r="D289" i="2"/>
  <c r="H296" i="2" s="1"/>
  <c r="D288" i="2"/>
  <c r="C286" i="2"/>
  <c r="C282" i="2"/>
  <c r="J267" i="2"/>
  <c r="J273" i="2" s="1"/>
  <c r="I266" i="2"/>
  <c r="I267" i="2" s="1"/>
  <c r="I273" i="2" s="1"/>
  <c r="H266" i="2"/>
  <c r="F266" i="2"/>
  <c r="F267" i="2" s="1"/>
  <c r="F273" i="2" s="1"/>
  <c r="E265" i="2"/>
  <c r="D265" i="2"/>
  <c r="C265" i="2" s="1"/>
  <c r="K265" i="2" s="1"/>
  <c r="C258" i="2"/>
  <c r="E266" i="2" s="1"/>
  <c r="C244" i="2"/>
  <c r="I232" i="2" s="1"/>
  <c r="C239" i="2"/>
  <c r="I233" i="2" s="1"/>
  <c r="H233" i="2"/>
  <c r="H234" i="2" s="1"/>
  <c r="H250" i="2" s="1"/>
  <c r="F233" i="2"/>
  <c r="F234" i="2" s="1"/>
  <c r="E233" i="2"/>
  <c r="E234" i="2" s="1"/>
  <c r="E250" i="2" s="1"/>
  <c r="D233" i="2"/>
  <c r="D234" i="2" s="1"/>
  <c r="D250" i="2" s="1"/>
  <c r="C232" i="2"/>
  <c r="C218" i="2"/>
  <c r="E217" i="2"/>
  <c r="E216" i="2"/>
  <c r="E215" i="2"/>
  <c r="E214" i="2"/>
  <c r="E213" i="2"/>
  <c r="E212" i="2"/>
  <c r="E211" i="2"/>
  <c r="E210" i="2"/>
  <c r="E209" i="2"/>
  <c r="H206" i="2"/>
  <c r="F206" i="2"/>
  <c r="E206" i="2"/>
  <c r="D206" i="2"/>
  <c r="C206" i="2"/>
  <c r="G205" i="2"/>
  <c r="G204" i="2"/>
  <c r="G203" i="2"/>
  <c r="G202" i="2"/>
  <c r="G201" i="2"/>
  <c r="G200" i="2"/>
  <c r="G199" i="2"/>
  <c r="G198" i="2"/>
  <c r="G197" i="2"/>
  <c r="H193" i="2"/>
  <c r="G193" i="2" s="1"/>
  <c r="F193" i="2"/>
  <c r="F194" i="2" s="1"/>
  <c r="L182" i="2"/>
  <c r="D164" i="2"/>
  <c r="D163" i="2"/>
  <c r="D162" i="2"/>
  <c r="D161" i="2"/>
  <c r="D160" i="2"/>
  <c r="F123" i="2"/>
  <c r="H117" i="2" s="1"/>
  <c r="G117" i="2" s="1"/>
  <c r="F122" i="2"/>
  <c r="F117" i="2" s="1"/>
  <c r="C117" i="2" s="1"/>
  <c r="D121" i="2"/>
  <c r="C121" i="2"/>
  <c r="D111" i="2"/>
  <c r="D110" i="2"/>
  <c r="D109" i="2"/>
  <c r="D108" i="2"/>
  <c r="D107" i="2"/>
  <c r="F88" i="2"/>
  <c r="H82" i="2" s="1"/>
  <c r="G82" i="2" s="1"/>
  <c r="F87" i="2"/>
  <c r="F82" i="2" s="1"/>
  <c r="C82" i="2" s="1"/>
  <c r="D86" i="2"/>
  <c r="C86" i="2"/>
  <c r="D76" i="2"/>
  <c r="D75" i="2"/>
  <c r="D74" i="2"/>
  <c r="D73" i="2"/>
  <c r="D72" i="2"/>
  <c r="M60" i="2"/>
  <c r="J60" i="2"/>
  <c r="H60" i="2" s="1"/>
  <c r="L60" i="2" s="1"/>
  <c r="E59" i="2"/>
  <c r="D59" i="2" s="1"/>
  <c r="L59" i="2" s="1"/>
  <c r="M58" i="2"/>
  <c r="K58" i="2"/>
  <c r="J58" i="2"/>
  <c r="I58" i="2"/>
  <c r="G58" i="2"/>
  <c r="F58" i="2"/>
  <c r="E58" i="2"/>
  <c r="M57" i="2"/>
  <c r="K57" i="2"/>
  <c r="J57" i="2"/>
  <c r="I57" i="2"/>
  <c r="G57" i="2"/>
  <c r="F57" i="2"/>
  <c r="E57" i="2"/>
  <c r="M56" i="2"/>
  <c r="K56" i="2"/>
  <c r="J56" i="2"/>
  <c r="F56" i="2"/>
  <c r="E56" i="2"/>
  <c r="D56" i="2" s="1"/>
  <c r="M55" i="2"/>
  <c r="K55" i="2"/>
  <c r="J55" i="2"/>
  <c r="I55" i="2"/>
  <c r="G55" i="2"/>
  <c r="F55" i="2"/>
  <c r="E55" i="2"/>
  <c r="N53" i="2"/>
  <c r="M53" i="2"/>
  <c r="K53" i="2"/>
  <c r="J249" i="2" s="1"/>
  <c r="J53" i="2"/>
  <c r="I223" i="2" s="1"/>
  <c r="I303" i="2" s="1"/>
  <c r="I338" i="2" s="1"/>
  <c r="I53" i="2"/>
  <c r="H223" i="2" s="1"/>
  <c r="H272" i="2" s="1"/>
  <c r="G53" i="2"/>
  <c r="F182" i="2" s="1"/>
  <c r="F53" i="2"/>
  <c r="E53" i="2"/>
  <c r="D93" i="2" s="1"/>
  <c r="D53" i="2"/>
  <c r="C53" i="2"/>
  <c r="I23" i="2"/>
  <c r="J294" i="1"/>
  <c r="J300" i="1" s="1"/>
  <c r="F293" i="1"/>
  <c r="F294" i="1" s="1"/>
  <c r="I292" i="1"/>
  <c r="H292" i="1"/>
  <c r="G292" i="1" s="1"/>
  <c r="D292" i="1"/>
  <c r="C292" i="1" s="1"/>
  <c r="I291" i="1"/>
  <c r="H291" i="1"/>
  <c r="G291" i="1" s="1"/>
  <c r="E291" i="1"/>
  <c r="D291" i="1"/>
  <c r="C291" i="1"/>
  <c r="K291" i="1" s="1"/>
  <c r="D286" i="1"/>
  <c r="D285" i="1"/>
  <c r="D284" i="1"/>
  <c r="E292" i="1" s="1"/>
  <c r="C282" i="1"/>
  <c r="E293" i="1" s="1"/>
  <c r="E294" i="1" s="1"/>
  <c r="E300" i="1" s="1"/>
  <c r="C278" i="1"/>
  <c r="J269" i="1"/>
  <c r="J263" i="1"/>
  <c r="I262" i="1"/>
  <c r="I263" i="1" s="1"/>
  <c r="I269" i="1" s="1"/>
  <c r="H262" i="1"/>
  <c r="H263" i="1" s="1"/>
  <c r="H269" i="1" s="1"/>
  <c r="F262" i="1"/>
  <c r="F263" i="1" s="1"/>
  <c r="D262" i="1"/>
  <c r="C262" i="1" s="1"/>
  <c r="E261" i="1"/>
  <c r="E263" i="1" s="1"/>
  <c r="E269" i="1" s="1"/>
  <c r="D261" i="1"/>
  <c r="D263" i="1" s="1"/>
  <c r="D269" i="1" s="1"/>
  <c r="C254" i="1"/>
  <c r="E262" i="1" s="1"/>
  <c r="C240" i="1"/>
  <c r="C235" i="1"/>
  <c r="I229" i="1" s="1"/>
  <c r="H229" i="1"/>
  <c r="H230" i="1" s="1"/>
  <c r="H246" i="1" s="1"/>
  <c r="F229" i="1"/>
  <c r="F230" i="1" s="1"/>
  <c r="E229" i="1"/>
  <c r="E230" i="1" s="1"/>
  <c r="E246" i="1" s="1"/>
  <c r="D229" i="1"/>
  <c r="D230" i="1" s="1"/>
  <c r="D246" i="1" s="1"/>
  <c r="C229" i="1"/>
  <c r="I228" i="1"/>
  <c r="C228" i="1"/>
  <c r="C214" i="1"/>
  <c r="E213" i="1"/>
  <c r="E212" i="1"/>
  <c r="E211" i="1"/>
  <c r="E210" i="1"/>
  <c r="E209" i="1"/>
  <c r="E208" i="1"/>
  <c r="E207" i="1"/>
  <c r="E214" i="1" s="1"/>
  <c r="E206" i="1"/>
  <c r="E205" i="1"/>
  <c r="H202" i="1"/>
  <c r="E188" i="1" s="1"/>
  <c r="F202" i="1"/>
  <c r="E202" i="1"/>
  <c r="D202" i="1"/>
  <c r="C202" i="1"/>
  <c r="G201" i="1"/>
  <c r="G200" i="1"/>
  <c r="G199" i="1"/>
  <c r="G198" i="1"/>
  <c r="G197" i="1"/>
  <c r="G196" i="1"/>
  <c r="G195" i="1"/>
  <c r="G194" i="1"/>
  <c r="G202" i="1" s="1"/>
  <c r="G193" i="1"/>
  <c r="F190" i="1"/>
  <c r="F220" i="1" s="1"/>
  <c r="F221" i="1" s="1"/>
  <c r="H189" i="1"/>
  <c r="G189" i="1" s="1"/>
  <c r="F189" i="1"/>
  <c r="L178" i="1"/>
  <c r="D160" i="1"/>
  <c r="D159" i="1"/>
  <c r="D158" i="1"/>
  <c r="H165" i="1" s="1"/>
  <c r="D157" i="1"/>
  <c r="D156" i="1"/>
  <c r="P146" i="1"/>
  <c r="O146" i="1"/>
  <c r="D173" i="1" s="1"/>
  <c r="F173" i="1" s="1"/>
  <c r="N146" i="1"/>
  <c r="M146" i="1"/>
  <c r="L146" i="1"/>
  <c r="K146" i="1"/>
  <c r="J146" i="1"/>
  <c r="I146" i="1"/>
  <c r="H146" i="1"/>
  <c r="D172" i="1" s="1"/>
  <c r="F172" i="1" s="1"/>
  <c r="G146" i="1"/>
  <c r="F146" i="1"/>
  <c r="E146" i="1"/>
  <c r="D146" i="1"/>
  <c r="C171" i="1" s="1"/>
  <c r="C170" i="1" s="1"/>
  <c r="C146" i="1"/>
  <c r="D171" i="1" s="1"/>
  <c r="I127" i="1"/>
  <c r="E127" i="1"/>
  <c r="F122" i="1"/>
  <c r="H116" i="1" s="1"/>
  <c r="G116" i="1" s="1"/>
  <c r="F121" i="1"/>
  <c r="D120" i="1"/>
  <c r="C120" i="1"/>
  <c r="F116" i="1"/>
  <c r="C116" i="1" s="1"/>
  <c r="D110" i="1"/>
  <c r="D109" i="1"/>
  <c r="D108" i="1"/>
  <c r="H115" i="1" s="1"/>
  <c r="D107" i="1"/>
  <c r="D106" i="1"/>
  <c r="I92" i="1"/>
  <c r="H92" i="1"/>
  <c r="E92" i="1"/>
  <c r="D92" i="1"/>
  <c r="F87" i="1"/>
  <c r="F86" i="1"/>
  <c r="F81" i="1" s="1"/>
  <c r="C81" i="1" s="1"/>
  <c r="D85" i="1"/>
  <c r="C85" i="1"/>
  <c r="H81" i="1"/>
  <c r="G81" i="1" s="1"/>
  <c r="D75" i="1"/>
  <c r="D74" i="1"/>
  <c r="D73" i="1"/>
  <c r="H80" i="1" s="1"/>
  <c r="D72" i="1"/>
  <c r="D71" i="1"/>
  <c r="M59" i="1"/>
  <c r="J59" i="1"/>
  <c r="H59" i="1" s="1"/>
  <c r="L59" i="1" s="1"/>
  <c r="E58" i="1"/>
  <c r="D188" i="1" s="1"/>
  <c r="C188" i="1" s="1"/>
  <c r="M57" i="1"/>
  <c r="K57" i="1"/>
  <c r="J57" i="1"/>
  <c r="I57" i="1"/>
  <c r="H57" i="1" s="1"/>
  <c r="G57" i="1"/>
  <c r="D57" i="1" s="1"/>
  <c r="L57" i="1" s="1"/>
  <c r="F57" i="1"/>
  <c r="E57" i="1"/>
  <c r="M56" i="1"/>
  <c r="K56" i="1"/>
  <c r="J56" i="1"/>
  <c r="I56" i="1"/>
  <c r="H56" i="1" s="1"/>
  <c r="G56" i="1"/>
  <c r="F56" i="1"/>
  <c r="E56" i="1"/>
  <c r="D56" i="1" s="1"/>
  <c r="L56" i="1" s="1"/>
  <c r="M55" i="1"/>
  <c r="K55" i="1"/>
  <c r="J55" i="1"/>
  <c r="H55" i="1" s="1"/>
  <c r="F55" i="1"/>
  <c r="E55" i="1"/>
  <c r="D55" i="1" s="1"/>
  <c r="M54" i="1"/>
  <c r="K54" i="1"/>
  <c r="K53" i="1" s="1"/>
  <c r="J54" i="1"/>
  <c r="H54" i="1" s="1"/>
  <c r="I54" i="1"/>
  <c r="G54" i="1"/>
  <c r="G53" i="1" s="1"/>
  <c r="F54" i="1"/>
  <c r="F53" i="1" s="1"/>
  <c r="E54" i="1"/>
  <c r="D54" i="1" s="1"/>
  <c r="M53" i="1"/>
  <c r="I53" i="1"/>
  <c r="E53" i="1"/>
  <c r="D165" i="1" s="1"/>
  <c r="N52" i="1"/>
  <c r="M52" i="1"/>
  <c r="K52" i="1"/>
  <c r="J178" i="1" s="1"/>
  <c r="J52" i="1"/>
  <c r="I178" i="1" s="1"/>
  <c r="I52" i="1"/>
  <c r="H178" i="1" s="1"/>
  <c r="H52" i="1"/>
  <c r="L52" i="1" s="1"/>
  <c r="G52" i="1"/>
  <c r="F219" i="1" s="1"/>
  <c r="F52" i="1"/>
  <c r="E219" i="1" s="1"/>
  <c r="E52" i="1"/>
  <c r="D245" i="1" s="1"/>
  <c r="D52" i="1"/>
  <c r="C52" i="1"/>
  <c r="I22" i="1"/>
  <c r="K337" i="6" l="1"/>
  <c r="E200" i="6"/>
  <c r="G59" i="6"/>
  <c r="H60" i="6"/>
  <c r="D63" i="6"/>
  <c r="D62" i="6"/>
  <c r="G305" i="6"/>
  <c r="K305" i="6" s="1"/>
  <c r="E307" i="6"/>
  <c r="E308" i="6" s="1"/>
  <c r="E314" i="6" s="1"/>
  <c r="D60" i="6"/>
  <c r="H61" i="6"/>
  <c r="L61" i="6" s="1"/>
  <c r="F59" i="6"/>
  <c r="E86" i="6" s="1"/>
  <c r="E88" i="6" s="1"/>
  <c r="E99" i="6" s="1"/>
  <c r="E277" i="6"/>
  <c r="E283" i="6" s="1"/>
  <c r="D133" i="6"/>
  <c r="H63" i="6"/>
  <c r="F177" i="6"/>
  <c r="H62" i="6"/>
  <c r="J59" i="6"/>
  <c r="J177" i="6" s="1"/>
  <c r="J179" i="6" s="1"/>
  <c r="J191" i="6" s="1"/>
  <c r="M59" i="6"/>
  <c r="G215" i="6"/>
  <c r="D199" i="6" s="1"/>
  <c r="G276" i="6"/>
  <c r="G277" i="6" s="1"/>
  <c r="F259" i="6"/>
  <c r="C259" i="6" s="1"/>
  <c r="H307" i="6"/>
  <c r="H308" i="6" s="1"/>
  <c r="H314" i="6" s="1"/>
  <c r="F86" i="6"/>
  <c r="F88" i="6" s="1"/>
  <c r="F99" i="6" s="1"/>
  <c r="F100" i="6" s="1"/>
  <c r="D190" i="6"/>
  <c r="K59" i="6"/>
  <c r="I59" i="6"/>
  <c r="H336" i="6" s="1"/>
  <c r="F121" i="6"/>
  <c r="F123" i="6" s="1"/>
  <c r="F134" i="6" s="1"/>
  <c r="I307" i="6"/>
  <c r="I308" i="6" s="1"/>
  <c r="I314" i="6" s="1"/>
  <c r="E306" i="6"/>
  <c r="F336" i="6"/>
  <c r="F338" i="6" s="1"/>
  <c r="F349" i="6" s="1"/>
  <c r="E228" i="6"/>
  <c r="D201" i="6" s="1"/>
  <c r="C201" i="6" s="1"/>
  <c r="K201" i="6" s="1"/>
  <c r="D307" i="6"/>
  <c r="D308" i="6" s="1"/>
  <c r="D314" i="6" s="1"/>
  <c r="D185" i="6"/>
  <c r="F185" i="6" s="1"/>
  <c r="H178" i="6" s="1"/>
  <c r="G178" i="6" s="1"/>
  <c r="D184" i="6"/>
  <c r="F184" i="6" s="1"/>
  <c r="C183" i="6"/>
  <c r="C182" i="6" s="1"/>
  <c r="D183" i="6"/>
  <c r="F183" i="6" s="1"/>
  <c r="F178" i="6" s="1"/>
  <c r="C178" i="6" s="1"/>
  <c r="I282" i="6"/>
  <c r="I284" i="6" s="1"/>
  <c r="I313" i="6"/>
  <c r="I348" i="6" s="1"/>
  <c r="J282" i="6"/>
  <c r="J284" i="6" s="1"/>
  <c r="J313" i="6"/>
  <c r="D261" i="6"/>
  <c r="F260" i="6"/>
  <c r="C244" i="6"/>
  <c r="L63" i="6"/>
  <c r="K87" i="6"/>
  <c r="G306" i="6"/>
  <c r="K122" i="6"/>
  <c r="I244" i="6"/>
  <c r="I260" i="6" s="1"/>
  <c r="F314" i="6"/>
  <c r="G283" i="6"/>
  <c r="I98" i="6"/>
  <c r="F133" i="6"/>
  <c r="C133" i="6" s="1"/>
  <c r="F190" i="6"/>
  <c r="C243" i="6"/>
  <c r="H259" i="6"/>
  <c r="F277" i="6"/>
  <c r="J98" i="6"/>
  <c r="D233" i="6"/>
  <c r="I259" i="6"/>
  <c r="H133" i="6"/>
  <c r="H190" i="6"/>
  <c r="E233" i="6"/>
  <c r="J259" i="6"/>
  <c r="D64" i="6"/>
  <c r="L64" i="6" s="1"/>
  <c r="D98" i="6"/>
  <c r="C98" i="6" s="1"/>
  <c r="I133" i="6"/>
  <c r="I190" i="6"/>
  <c r="F233" i="6"/>
  <c r="H58" i="6"/>
  <c r="L58" i="6" s="1"/>
  <c r="E59" i="6"/>
  <c r="D336" i="6" s="1"/>
  <c r="E98" i="6"/>
  <c r="J133" i="6"/>
  <c r="J190" i="6"/>
  <c r="D200" i="6"/>
  <c r="C200" i="6" s="1"/>
  <c r="F234" i="6"/>
  <c r="G243" i="6"/>
  <c r="D276" i="6"/>
  <c r="D277" i="6" s="1"/>
  <c r="D283" i="6" s="1"/>
  <c r="H233" i="6"/>
  <c r="E259" i="6"/>
  <c r="E261" i="6" s="1"/>
  <c r="E133" i="6"/>
  <c r="L63" i="5"/>
  <c r="H177" i="5"/>
  <c r="G177" i="5" s="1"/>
  <c r="L177" i="5"/>
  <c r="L178" i="5" s="1"/>
  <c r="L190" i="5" s="1"/>
  <c r="H86" i="5"/>
  <c r="M59" i="5"/>
  <c r="I86" i="5"/>
  <c r="I88" i="5" s="1"/>
  <c r="I99" i="5" s="1"/>
  <c r="I100" i="5" s="1"/>
  <c r="J176" i="5"/>
  <c r="J178" i="5" s="1"/>
  <c r="J190" i="5" s="1"/>
  <c r="C274" i="5"/>
  <c r="G98" i="5"/>
  <c r="D60" i="5"/>
  <c r="L61" i="5"/>
  <c r="J86" i="5"/>
  <c r="J88" i="5" s="1"/>
  <c r="J99" i="5" s="1"/>
  <c r="J100" i="5" s="1"/>
  <c r="F231" i="5"/>
  <c r="C257" i="5"/>
  <c r="I304" i="5"/>
  <c r="I305" i="5" s="1"/>
  <c r="I311" i="5" s="1"/>
  <c r="I312" i="5" s="1"/>
  <c r="H304" i="5"/>
  <c r="G304" i="5" s="1"/>
  <c r="E304" i="5"/>
  <c r="E305" i="5" s="1"/>
  <c r="E311" i="5" s="1"/>
  <c r="D304" i="5"/>
  <c r="C304" i="5" s="1"/>
  <c r="K304" i="5" s="1"/>
  <c r="F333" i="5"/>
  <c r="F335" i="5" s="1"/>
  <c r="F346" i="5" s="1"/>
  <c r="G302" i="5"/>
  <c r="F59" i="5"/>
  <c r="E86" i="5" s="1"/>
  <c r="E88" i="5" s="1"/>
  <c r="E99" i="5" s="1"/>
  <c r="H63" i="5"/>
  <c r="E121" i="5"/>
  <c r="E123" i="5" s="1"/>
  <c r="E134" i="5" s="1"/>
  <c r="E135" i="5" s="1"/>
  <c r="E258" i="5"/>
  <c r="I281" i="5"/>
  <c r="F311" i="5"/>
  <c r="H333" i="5"/>
  <c r="C272" i="5"/>
  <c r="K272" i="5" s="1"/>
  <c r="D274" i="5"/>
  <c r="D280" i="5" s="1"/>
  <c r="J239" i="5"/>
  <c r="J241" i="5" s="1"/>
  <c r="J257" i="5" s="1"/>
  <c r="J258" i="5" s="1"/>
  <c r="J198" i="5"/>
  <c r="J201" i="5" s="1"/>
  <c r="J231" i="5" s="1"/>
  <c r="J232" i="5" s="1"/>
  <c r="J279" i="5"/>
  <c r="J281" i="5" s="1"/>
  <c r="J310" i="5"/>
  <c r="J345" i="5" s="1"/>
  <c r="F121" i="5"/>
  <c r="F123" i="5" s="1"/>
  <c r="F134" i="5" s="1"/>
  <c r="F135" i="5" s="1"/>
  <c r="G280" i="5"/>
  <c r="D98" i="5"/>
  <c r="C98" i="5" s="1"/>
  <c r="K98" i="5" s="1"/>
  <c r="D189" i="5"/>
  <c r="C189" i="5" s="1"/>
  <c r="D133" i="5"/>
  <c r="C133" i="5" s="1"/>
  <c r="D256" i="5"/>
  <c r="C256" i="5" s="1"/>
  <c r="D230" i="5"/>
  <c r="H121" i="5"/>
  <c r="E176" i="5"/>
  <c r="E178" i="5" s="1"/>
  <c r="E190" i="5" s="1"/>
  <c r="E191" i="5" s="1"/>
  <c r="F182" i="5"/>
  <c r="F177" i="5" s="1"/>
  <c r="C177" i="5" s="1"/>
  <c r="E198" i="5"/>
  <c r="E201" i="5" s="1"/>
  <c r="E231" i="5" s="1"/>
  <c r="E232" i="5" s="1"/>
  <c r="D198" i="5"/>
  <c r="J312" i="5"/>
  <c r="J333" i="5"/>
  <c r="J335" i="5" s="1"/>
  <c r="J346" i="5" s="1"/>
  <c r="J347" i="5" s="1"/>
  <c r="I198" i="5"/>
  <c r="I201" i="5" s="1"/>
  <c r="I231" i="5" s="1"/>
  <c r="I232" i="5" s="1"/>
  <c r="C241" i="5"/>
  <c r="K302" i="5"/>
  <c r="K305" i="5" s="1"/>
  <c r="I310" i="5"/>
  <c r="I345" i="5" s="1"/>
  <c r="I347" i="5" s="1"/>
  <c r="H133" i="5"/>
  <c r="H189" i="5"/>
  <c r="E230" i="5"/>
  <c r="J256" i="5"/>
  <c r="G256" i="5" s="1"/>
  <c r="D305" i="5"/>
  <c r="D311" i="5" s="1"/>
  <c r="H58" i="5"/>
  <c r="L58" i="5" s="1"/>
  <c r="E59" i="5"/>
  <c r="E98" i="5"/>
  <c r="J133" i="5"/>
  <c r="J135" i="5" s="1"/>
  <c r="J189" i="5"/>
  <c r="D199" i="5"/>
  <c r="C199" i="5" s="1"/>
  <c r="G240" i="5"/>
  <c r="K240" i="5" s="1"/>
  <c r="D273" i="5"/>
  <c r="C273" i="5" s="1"/>
  <c r="K273" i="5" s="1"/>
  <c r="D303" i="5"/>
  <c r="C303" i="5" s="1"/>
  <c r="F230" i="5"/>
  <c r="F98" i="5"/>
  <c r="F100" i="5" s="1"/>
  <c r="H230" i="5"/>
  <c r="E256" i="5"/>
  <c r="E133" i="5"/>
  <c r="H133" i="4"/>
  <c r="J59" i="4"/>
  <c r="G273" i="4"/>
  <c r="G274" i="4" s="1"/>
  <c r="H60" i="4"/>
  <c r="K59" i="4"/>
  <c r="D199" i="4"/>
  <c r="C199" i="4" s="1"/>
  <c r="I304" i="4"/>
  <c r="I305" i="4" s="1"/>
  <c r="I311" i="4" s="1"/>
  <c r="C182" i="4"/>
  <c r="C181" i="4" s="1"/>
  <c r="D184" i="4"/>
  <c r="F184" i="4" s="1"/>
  <c r="H177" i="4" s="1"/>
  <c r="G177" i="4" s="1"/>
  <c r="H63" i="4"/>
  <c r="K334" i="4"/>
  <c r="J333" i="4"/>
  <c r="J335" i="4" s="1"/>
  <c r="J346" i="4" s="1"/>
  <c r="J198" i="4"/>
  <c r="J201" i="4" s="1"/>
  <c r="J231" i="4" s="1"/>
  <c r="J232" i="4" s="1"/>
  <c r="J121" i="4"/>
  <c r="J123" i="4" s="1"/>
  <c r="J134" i="4" s="1"/>
  <c r="H61" i="4"/>
  <c r="L61" i="4" s="1"/>
  <c r="E225" i="4"/>
  <c r="E200" i="4" s="1"/>
  <c r="I59" i="4"/>
  <c r="H62" i="4"/>
  <c r="I176" i="4"/>
  <c r="I178" i="4" s="1"/>
  <c r="I190" i="4" s="1"/>
  <c r="G213" i="4"/>
  <c r="G240" i="4"/>
  <c r="H98" i="4"/>
  <c r="D182" i="4"/>
  <c r="D181" i="4" s="1"/>
  <c r="J176" i="4"/>
  <c r="J178" i="4" s="1"/>
  <c r="J190" i="4" s="1"/>
  <c r="L63" i="4"/>
  <c r="J98" i="4"/>
  <c r="I256" i="4"/>
  <c r="H189" i="4"/>
  <c r="J256" i="4"/>
  <c r="D60" i="4"/>
  <c r="F59" i="4"/>
  <c r="E121" i="4" s="1"/>
  <c r="E123" i="4" s="1"/>
  <c r="E134" i="4" s="1"/>
  <c r="E199" i="4"/>
  <c r="H281" i="4"/>
  <c r="I241" i="4"/>
  <c r="I257" i="4" s="1"/>
  <c r="I274" i="4"/>
  <c r="I280" i="4" s="1"/>
  <c r="G280" i="4" s="1"/>
  <c r="E198" i="4"/>
  <c r="D198" i="4"/>
  <c r="E279" i="4"/>
  <c r="E310" i="4"/>
  <c r="E345" i="4" s="1"/>
  <c r="J281" i="4"/>
  <c r="G302" i="4"/>
  <c r="H121" i="4"/>
  <c r="L177" i="4"/>
  <c r="L178" i="4" s="1"/>
  <c r="L190" i="4" s="1"/>
  <c r="E274" i="4"/>
  <c r="E280" i="4" s="1"/>
  <c r="E303" i="4"/>
  <c r="E304" i="4"/>
  <c r="E305" i="4" s="1"/>
  <c r="E311" i="4" s="1"/>
  <c r="E312" i="4" s="1"/>
  <c r="D303" i="4"/>
  <c r="C303" i="4" s="1"/>
  <c r="D133" i="4"/>
  <c r="D256" i="4"/>
  <c r="D98" i="4"/>
  <c r="D189" i="4"/>
  <c r="I121" i="4"/>
  <c r="I123" i="4" s="1"/>
  <c r="I134" i="4" s="1"/>
  <c r="I135" i="4" s="1"/>
  <c r="F201" i="4"/>
  <c r="H303" i="4"/>
  <c r="G303" i="4" s="1"/>
  <c r="H304" i="4"/>
  <c r="J310" i="4"/>
  <c r="J345" i="4" s="1"/>
  <c r="J347" i="4" s="1"/>
  <c r="H333" i="4"/>
  <c r="D62" i="4"/>
  <c r="G59" i="4"/>
  <c r="F121" i="4" s="1"/>
  <c r="F123" i="4" s="1"/>
  <c r="F134" i="4" s="1"/>
  <c r="I198" i="4"/>
  <c r="I201" i="4" s="1"/>
  <c r="I231" i="4" s="1"/>
  <c r="J239" i="4"/>
  <c r="J241" i="4" s="1"/>
  <c r="J257" i="4" s="1"/>
  <c r="J258" i="4" s="1"/>
  <c r="H86" i="4"/>
  <c r="E189" i="4"/>
  <c r="E133" i="4"/>
  <c r="E256" i="4"/>
  <c r="E258" i="4" s="1"/>
  <c r="E98" i="4"/>
  <c r="M59" i="4"/>
  <c r="I86" i="4"/>
  <c r="I88" i="4" s="1"/>
  <c r="I99" i="4" s="1"/>
  <c r="F280" i="4"/>
  <c r="D304" i="4"/>
  <c r="I333" i="4"/>
  <c r="I335" i="4" s="1"/>
  <c r="I346" i="4" s="1"/>
  <c r="H310" i="4"/>
  <c r="H345" i="4" s="1"/>
  <c r="K87" i="4"/>
  <c r="D279" i="4"/>
  <c r="D310" i="4"/>
  <c r="F257" i="4"/>
  <c r="C241" i="4"/>
  <c r="F98" i="4"/>
  <c r="F230" i="4"/>
  <c r="C230" i="4" s="1"/>
  <c r="F189" i="4"/>
  <c r="F133" i="4"/>
  <c r="F256" i="4"/>
  <c r="L60" i="4"/>
  <c r="D59" i="4"/>
  <c r="J86" i="4"/>
  <c r="J88" i="4" s="1"/>
  <c r="J99" i="4" s="1"/>
  <c r="K122" i="4"/>
  <c r="I230" i="4"/>
  <c r="G230" i="4" s="1"/>
  <c r="G310" i="4" s="1"/>
  <c r="I98" i="4"/>
  <c r="C240" i="4"/>
  <c r="H256" i="4"/>
  <c r="I189" i="4"/>
  <c r="H58" i="4"/>
  <c r="L58" i="4" s="1"/>
  <c r="E59" i="4"/>
  <c r="D86" i="4" s="1"/>
  <c r="J133" i="4"/>
  <c r="G133" i="4" s="1"/>
  <c r="D176" i="4"/>
  <c r="J189" i="4"/>
  <c r="D273" i="4"/>
  <c r="C273" i="4" s="1"/>
  <c r="K273" i="4" s="1"/>
  <c r="K274" i="4" s="1"/>
  <c r="D180" i="3"/>
  <c r="F180" i="3" s="1"/>
  <c r="D301" i="3"/>
  <c r="C301" i="3" s="1"/>
  <c r="K331" i="3"/>
  <c r="C179" i="3"/>
  <c r="C178" i="3" s="1"/>
  <c r="J58" i="3"/>
  <c r="J236" i="3" s="1"/>
  <c r="H61" i="3"/>
  <c r="L61" i="3" s="1"/>
  <c r="F120" i="3"/>
  <c r="F122" i="3" s="1"/>
  <c r="F133" i="3" s="1"/>
  <c r="D179" i="3"/>
  <c r="D178" i="3" s="1"/>
  <c r="G300" i="3"/>
  <c r="E196" i="3"/>
  <c r="E132" i="3"/>
  <c r="E186" i="3"/>
  <c r="E255" i="3"/>
  <c r="I302" i="3"/>
  <c r="I308" i="3" s="1"/>
  <c r="I120" i="3"/>
  <c r="I122" i="3" s="1"/>
  <c r="I133" i="3" s="1"/>
  <c r="I132" i="3"/>
  <c r="F173" i="3"/>
  <c r="I186" i="3"/>
  <c r="H301" i="3"/>
  <c r="H302" i="3" s="1"/>
  <c r="H308" i="3" s="1"/>
  <c r="H60" i="3"/>
  <c r="L60" i="3" s="1"/>
  <c r="H62" i="3"/>
  <c r="L62" i="3" s="1"/>
  <c r="I238" i="3"/>
  <c r="I254" i="3" s="1"/>
  <c r="I301" i="3"/>
  <c r="F85" i="3"/>
  <c r="F87" i="3" s="1"/>
  <c r="F98" i="3" s="1"/>
  <c r="G270" i="3"/>
  <c r="G271" i="3" s="1"/>
  <c r="K58" i="3"/>
  <c r="H97" i="3"/>
  <c r="E222" i="3"/>
  <c r="E197" i="3" s="1"/>
  <c r="I253" i="3"/>
  <c r="K121" i="3"/>
  <c r="G210" i="3"/>
  <c r="D195" i="3" s="1"/>
  <c r="F330" i="3"/>
  <c r="F332" i="3" s="1"/>
  <c r="F343" i="3" s="1"/>
  <c r="I276" i="3"/>
  <c r="I307" i="3"/>
  <c r="I342" i="3" s="1"/>
  <c r="F58" i="3"/>
  <c r="E85" i="3" s="1"/>
  <c r="E87" i="3" s="1"/>
  <c r="E98" i="3" s="1"/>
  <c r="J97" i="3"/>
  <c r="J186" i="3"/>
  <c r="J132" i="3"/>
  <c r="J253" i="3"/>
  <c r="J227" i="3"/>
  <c r="G227" i="3" s="1"/>
  <c r="G307" i="3" s="1"/>
  <c r="K86" i="3"/>
  <c r="L174" i="3"/>
  <c r="L175" i="3" s="1"/>
  <c r="L187" i="3" s="1"/>
  <c r="H174" i="3"/>
  <c r="G174" i="3" s="1"/>
  <c r="H276" i="3"/>
  <c r="H278" i="3" s="1"/>
  <c r="H307" i="3"/>
  <c r="H342" i="3" s="1"/>
  <c r="C238" i="3"/>
  <c r="F254" i="3"/>
  <c r="F255" i="3" s="1"/>
  <c r="E271" i="3"/>
  <c r="E277" i="3" s="1"/>
  <c r="F308" i="3"/>
  <c r="D186" i="3"/>
  <c r="D132" i="3"/>
  <c r="D253" i="3"/>
  <c r="C253" i="3" s="1"/>
  <c r="D97" i="3"/>
  <c r="D227" i="3"/>
  <c r="F277" i="3"/>
  <c r="L59" i="3"/>
  <c r="D58" i="3"/>
  <c r="M58" i="3"/>
  <c r="I85" i="3"/>
  <c r="I87" i="3" s="1"/>
  <c r="I98" i="3" s="1"/>
  <c r="J173" i="3"/>
  <c r="J175" i="3" s="1"/>
  <c r="J187" i="3" s="1"/>
  <c r="D302" i="3"/>
  <c r="D308" i="3" s="1"/>
  <c r="G299" i="3"/>
  <c r="K299" i="3" s="1"/>
  <c r="I58" i="3"/>
  <c r="H173" i="3" s="1"/>
  <c r="I97" i="3"/>
  <c r="F132" i="3"/>
  <c r="F186" i="3"/>
  <c r="F198" i="3"/>
  <c r="C237" i="3"/>
  <c r="H253" i="3"/>
  <c r="I271" i="3"/>
  <c r="I277" i="3" s="1"/>
  <c r="G277" i="3" s="1"/>
  <c r="H132" i="3"/>
  <c r="H186" i="3"/>
  <c r="E227" i="3"/>
  <c r="E301" i="3"/>
  <c r="E302" i="3" s="1"/>
  <c r="E308" i="3" s="1"/>
  <c r="F227" i="3"/>
  <c r="H57" i="3"/>
  <c r="L57" i="3" s="1"/>
  <c r="E58" i="3"/>
  <c r="D173" i="3" s="1"/>
  <c r="E97" i="3"/>
  <c r="D196" i="3"/>
  <c r="C196" i="3" s="1"/>
  <c r="G237" i="3"/>
  <c r="D270" i="3"/>
  <c r="C270" i="3" s="1"/>
  <c r="D300" i="3"/>
  <c r="C300" i="3" s="1"/>
  <c r="F97" i="3"/>
  <c r="G266" i="2"/>
  <c r="G267" i="2" s="1"/>
  <c r="D55" i="2"/>
  <c r="G233" i="2"/>
  <c r="G295" i="2"/>
  <c r="K295" i="2" s="1"/>
  <c r="I297" i="2"/>
  <c r="I298" i="2" s="1"/>
  <c r="I304" i="2" s="1"/>
  <c r="I305" i="2" s="1"/>
  <c r="I249" i="2"/>
  <c r="H57" i="2"/>
  <c r="D176" i="2"/>
  <c r="F176" i="2" s="1"/>
  <c r="H182" i="2"/>
  <c r="I54" i="2"/>
  <c r="H169" i="2" s="1"/>
  <c r="K54" i="2"/>
  <c r="D177" i="2"/>
  <c r="F177" i="2" s="1"/>
  <c r="L170" i="2" s="1"/>
  <c r="L171" i="2" s="1"/>
  <c r="L183" i="2" s="1"/>
  <c r="I182" i="2"/>
  <c r="M54" i="2"/>
  <c r="D175" i="2"/>
  <c r="F175" i="2" s="1"/>
  <c r="F170" i="2" s="1"/>
  <c r="C170" i="2" s="1"/>
  <c r="E218" i="2"/>
  <c r="E193" i="2" s="1"/>
  <c r="D223" i="2"/>
  <c r="D272" i="2" s="1"/>
  <c r="D57" i="2"/>
  <c r="D58" i="2"/>
  <c r="D192" i="2"/>
  <c r="C192" i="2" s="1"/>
  <c r="C175" i="2"/>
  <c r="C174" i="2" s="1"/>
  <c r="I93" i="2"/>
  <c r="E267" i="2"/>
  <c r="E273" i="2" s="1"/>
  <c r="G54" i="2"/>
  <c r="F116" i="2" s="1"/>
  <c r="F118" i="2" s="1"/>
  <c r="F129" i="2" s="1"/>
  <c r="F128" i="2"/>
  <c r="G206" i="2"/>
  <c r="D191" i="2" s="1"/>
  <c r="E192" i="2"/>
  <c r="F223" i="2"/>
  <c r="F303" i="2" s="1"/>
  <c r="F338" i="2" s="1"/>
  <c r="H128" i="2"/>
  <c r="K82" i="2"/>
  <c r="I128" i="2"/>
  <c r="J54" i="2"/>
  <c r="I169" i="2" s="1"/>
  <c r="I171" i="2" s="1"/>
  <c r="I183" i="2" s="1"/>
  <c r="H93" i="2"/>
  <c r="D266" i="2"/>
  <c r="C266" i="2" s="1"/>
  <c r="K266" i="2" s="1"/>
  <c r="K267" i="2" s="1"/>
  <c r="H55" i="2"/>
  <c r="K117" i="2"/>
  <c r="H249" i="2"/>
  <c r="G249" i="2" s="1"/>
  <c r="G296" i="2"/>
  <c r="D297" i="2"/>
  <c r="C297" i="2" s="1"/>
  <c r="K327" i="2"/>
  <c r="C234" i="2"/>
  <c r="F250" i="2"/>
  <c r="C250" i="2" s="1"/>
  <c r="D182" i="2"/>
  <c r="C182" i="2" s="1"/>
  <c r="D128" i="2"/>
  <c r="D249" i="2"/>
  <c r="F54" i="2"/>
  <c r="E169" i="2" s="1"/>
  <c r="E171" i="2" s="1"/>
  <c r="E183" i="2" s="1"/>
  <c r="E54" i="2"/>
  <c r="D326" i="2" s="1"/>
  <c r="D328" i="2" s="1"/>
  <c r="D339" i="2" s="1"/>
  <c r="J223" i="2"/>
  <c r="C233" i="2"/>
  <c r="E93" i="2"/>
  <c r="E249" i="2"/>
  <c r="E251" i="2" s="1"/>
  <c r="F249" i="2"/>
  <c r="F93" i="2"/>
  <c r="C93" i="2" s="1"/>
  <c r="H56" i="2"/>
  <c r="L56" i="2" s="1"/>
  <c r="J93" i="2"/>
  <c r="I272" i="2"/>
  <c r="I274" i="2" s="1"/>
  <c r="H58" i="2"/>
  <c r="H267" i="2"/>
  <c r="H273" i="2" s="1"/>
  <c r="J182" i="2"/>
  <c r="J128" i="2"/>
  <c r="H53" i="2"/>
  <c r="L53" i="2" s="1"/>
  <c r="I234" i="2"/>
  <c r="I250" i="2" s="1"/>
  <c r="H297" i="2"/>
  <c r="E297" i="2"/>
  <c r="E298" i="2" s="1"/>
  <c r="E304" i="2" s="1"/>
  <c r="H303" i="2"/>
  <c r="H338" i="2" s="1"/>
  <c r="E128" i="2"/>
  <c r="E182" i="2"/>
  <c r="F224" i="2"/>
  <c r="E223" i="2"/>
  <c r="E296" i="2"/>
  <c r="D296" i="2"/>
  <c r="C296" i="2" s="1"/>
  <c r="C246" i="1"/>
  <c r="D247" i="1"/>
  <c r="F115" i="1"/>
  <c r="F117" i="1" s="1"/>
  <c r="F128" i="1" s="1"/>
  <c r="D167" i="1"/>
  <c r="D179" i="1" s="1"/>
  <c r="K81" i="1"/>
  <c r="G229" i="1"/>
  <c r="K229" i="1" s="1"/>
  <c r="I230" i="1"/>
  <c r="I246" i="1" s="1"/>
  <c r="I247" i="1" s="1"/>
  <c r="F268" i="1"/>
  <c r="F299" i="1"/>
  <c r="L55" i="1"/>
  <c r="H82" i="1"/>
  <c r="H93" i="1" s="1"/>
  <c r="F171" i="1"/>
  <c r="F166" i="1" s="1"/>
  <c r="C166" i="1" s="1"/>
  <c r="D170" i="1"/>
  <c r="D187" i="1"/>
  <c r="E187" i="1"/>
  <c r="E190" i="1" s="1"/>
  <c r="E220" i="1" s="1"/>
  <c r="E221" i="1" s="1"/>
  <c r="E299" i="1"/>
  <c r="E268" i="1"/>
  <c r="E270" i="1" s="1"/>
  <c r="H117" i="1"/>
  <c r="H128" i="1" s="1"/>
  <c r="E165" i="1"/>
  <c r="E167" i="1" s="1"/>
  <c r="E179" i="1" s="1"/>
  <c r="C294" i="1"/>
  <c r="F300" i="1"/>
  <c r="F80" i="1"/>
  <c r="F82" i="1" s="1"/>
  <c r="F93" i="1" s="1"/>
  <c r="F165" i="1"/>
  <c r="F167" i="1" s="1"/>
  <c r="F179" i="1" s="1"/>
  <c r="F180" i="1" s="1"/>
  <c r="E189" i="1"/>
  <c r="D189" i="1"/>
  <c r="C189" i="1" s="1"/>
  <c r="K189" i="1" s="1"/>
  <c r="D294" i="1"/>
  <c r="D300" i="1" s="1"/>
  <c r="G178" i="1"/>
  <c r="L54" i="1"/>
  <c r="K116" i="1"/>
  <c r="C269" i="1"/>
  <c r="E301" i="1"/>
  <c r="L166" i="1"/>
  <c r="L167" i="1" s="1"/>
  <c r="L179" i="1" s="1"/>
  <c r="H166" i="1"/>
  <c r="G166" i="1" s="1"/>
  <c r="C230" i="1"/>
  <c r="F246" i="1"/>
  <c r="C263" i="1"/>
  <c r="F269" i="1"/>
  <c r="F270" i="1" s="1"/>
  <c r="E115" i="1"/>
  <c r="E117" i="1" s="1"/>
  <c r="E128" i="1" s="1"/>
  <c r="E129" i="1" s="1"/>
  <c r="E80" i="1"/>
  <c r="E82" i="1" s="1"/>
  <c r="E93" i="1" s="1"/>
  <c r="E94" i="1" s="1"/>
  <c r="H247" i="1"/>
  <c r="G269" i="1"/>
  <c r="F92" i="1"/>
  <c r="C92" i="1" s="1"/>
  <c r="K92" i="1" s="1"/>
  <c r="H219" i="1"/>
  <c r="E245" i="1"/>
  <c r="E247" i="1" s="1"/>
  <c r="D127" i="1"/>
  <c r="C127" i="1" s="1"/>
  <c r="K127" i="1" s="1"/>
  <c r="D178" i="1"/>
  <c r="I219" i="1"/>
  <c r="F245" i="1"/>
  <c r="C245" i="1" s="1"/>
  <c r="H293" i="1"/>
  <c r="G293" i="1" s="1"/>
  <c r="G294" i="1" s="1"/>
  <c r="E178" i="1"/>
  <c r="J219" i="1"/>
  <c r="C261" i="1"/>
  <c r="K261" i="1" s="1"/>
  <c r="G262" i="1"/>
  <c r="G263" i="1" s="1"/>
  <c r="I293" i="1"/>
  <c r="I294" i="1" s="1"/>
  <c r="I300" i="1" s="1"/>
  <c r="D80" i="1"/>
  <c r="F127" i="1"/>
  <c r="F178" i="1"/>
  <c r="H245" i="1"/>
  <c r="J53" i="1"/>
  <c r="J92" i="1"/>
  <c r="G92" i="1" s="1"/>
  <c r="D219" i="1"/>
  <c r="I245" i="1"/>
  <c r="C293" i="1"/>
  <c r="H127" i="1"/>
  <c r="G127" i="1" s="1"/>
  <c r="J245" i="1"/>
  <c r="D293" i="1"/>
  <c r="D58" i="1"/>
  <c r="L58" i="1" s="1"/>
  <c r="D115" i="1"/>
  <c r="J127" i="1"/>
  <c r="C307" i="6" l="1"/>
  <c r="E121" i="6"/>
  <c r="E123" i="6" s="1"/>
  <c r="E134" i="6" s="1"/>
  <c r="E135" i="6" s="1"/>
  <c r="L62" i="6"/>
  <c r="L60" i="6"/>
  <c r="E199" i="6"/>
  <c r="F261" i="6"/>
  <c r="F235" i="6"/>
  <c r="C190" i="6"/>
  <c r="I199" i="6"/>
  <c r="I202" i="6" s="1"/>
  <c r="I234" i="6" s="1"/>
  <c r="I235" i="6" s="1"/>
  <c r="E177" i="6"/>
  <c r="E179" i="6" s="1"/>
  <c r="E191" i="6" s="1"/>
  <c r="E192" i="6" s="1"/>
  <c r="E100" i="6"/>
  <c r="E336" i="6"/>
  <c r="E338" i="6" s="1"/>
  <c r="E349" i="6" s="1"/>
  <c r="I177" i="6"/>
  <c r="I179" i="6" s="1"/>
  <c r="I191" i="6" s="1"/>
  <c r="I192" i="6" s="1"/>
  <c r="L178" i="6"/>
  <c r="L179" i="6" s="1"/>
  <c r="L191" i="6" s="1"/>
  <c r="D177" i="6"/>
  <c r="D179" i="6" s="1"/>
  <c r="D191" i="6" s="1"/>
  <c r="D121" i="6"/>
  <c r="D123" i="6" s="1"/>
  <c r="D134" i="6" s="1"/>
  <c r="F135" i="6"/>
  <c r="C276" i="6"/>
  <c r="K276" i="6" s="1"/>
  <c r="K277" i="6" s="1"/>
  <c r="I86" i="6"/>
  <c r="I88" i="6" s="1"/>
  <c r="I99" i="6" s="1"/>
  <c r="I100" i="6" s="1"/>
  <c r="I121" i="6"/>
  <c r="I123" i="6" s="1"/>
  <c r="I134" i="6" s="1"/>
  <c r="I135" i="6" s="1"/>
  <c r="D86" i="6"/>
  <c r="C86" i="6" s="1"/>
  <c r="J121" i="6"/>
  <c r="J123" i="6" s="1"/>
  <c r="J134" i="6" s="1"/>
  <c r="J135" i="6" s="1"/>
  <c r="K243" i="6"/>
  <c r="J86" i="6"/>
  <c r="J88" i="6" s="1"/>
  <c r="J99" i="6" s="1"/>
  <c r="J100" i="6" s="1"/>
  <c r="J192" i="6"/>
  <c r="G307" i="6"/>
  <c r="G308" i="6" s="1"/>
  <c r="E201" i="6"/>
  <c r="G133" i="6"/>
  <c r="K133" i="6" s="1"/>
  <c r="H59" i="6"/>
  <c r="H177" i="6"/>
  <c r="H121" i="6"/>
  <c r="H123" i="6" s="1"/>
  <c r="H134" i="6" s="1"/>
  <c r="H86" i="6"/>
  <c r="J199" i="6"/>
  <c r="J202" i="6" s="1"/>
  <c r="J234" i="6" s="1"/>
  <c r="J235" i="6" s="1"/>
  <c r="J242" i="6"/>
  <c r="G98" i="6"/>
  <c r="K98" i="6" s="1"/>
  <c r="I336" i="6"/>
  <c r="I338" i="6" s="1"/>
  <c r="I349" i="6" s="1"/>
  <c r="I350" i="6" s="1"/>
  <c r="J336" i="6"/>
  <c r="J338" i="6" s="1"/>
  <c r="J349" i="6" s="1"/>
  <c r="K178" i="6"/>
  <c r="D182" i="6"/>
  <c r="C121" i="6"/>
  <c r="D202" i="6"/>
  <c r="C199" i="6"/>
  <c r="D282" i="6"/>
  <c r="D284" i="6" s="1"/>
  <c r="D313" i="6"/>
  <c r="C233" i="6"/>
  <c r="F179" i="6"/>
  <c r="F191" i="6" s="1"/>
  <c r="F192" i="6" s="1"/>
  <c r="D338" i="6"/>
  <c r="D349" i="6" s="1"/>
  <c r="C308" i="6"/>
  <c r="C277" i="6"/>
  <c r="F283" i="6"/>
  <c r="C283" i="6" s="1"/>
  <c r="D59" i="6"/>
  <c r="I315" i="6"/>
  <c r="G190" i="6"/>
  <c r="H313" i="6"/>
  <c r="H348" i="6" s="1"/>
  <c r="G233" i="6"/>
  <c r="G313" i="6" s="1"/>
  <c r="H282" i="6"/>
  <c r="G314" i="6"/>
  <c r="C314" i="6"/>
  <c r="H338" i="6"/>
  <c r="H349" i="6" s="1"/>
  <c r="F282" i="6"/>
  <c r="F313" i="6"/>
  <c r="F348" i="6" s="1"/>
  <c r="F350" i="6" s="1"/>
  <c r="E313" i="6"/>
  <c r="E282" i="6"/>
  <c r="E284" i="6" s="1"/>
  <c r="G259" i="6"/>
  <c r="K259" i="6" s="1"/>
  <c r="I261" i="6"/>
  <c r="H261" i="6"/>
  <c r="C260" i="6"/>
  <c r="J348" i="6"/>
  <c r="J315" i="6"/>
  <c r="F279" i="5"/>
  <c r="F281" i="5" s="1"/>
  <c r="F310" i="5"/>
  <c r="F345" i="5" s="1"/>
  <c r="F347" i="5"/>
  <c r="G239" i="5"/>
  <c r="E312" i="5"/>
  <c r="J191" i="5"/>
  <c r="G121" i="5"/>
  <c r="G123" i="5" s="1"/>
  <c r="H123" i="5"/>
  <c r="H134" i="5" s="1"/>
  <c r="D279" i="5"/>
  <c r="C279" i="5" s="1"/>
  <c r="D310" i="5"/>
  <c r="C230" i="5"/>
  <c r="K274" i="5"/>
  <c r="L60" i="5"/>
  <c r="D59" i="5"/>
  <c r="L59" i="5" s="1"/>
  <c r="G176" i="5"/>
  <c r="G178" i="5" s="1"/>
  <c r="F232" i="5"/>
  <c r="D333" i="5"/>
  <c r="D121" i="5"/>
  <c r="D86" i="5"/>
  <c r="D312" i="5"/>
  <c r="C311" i="5"/>
  <c r="G257" i="5"/>
  <c r="G258" i="5" s="1"/>
  <c r="E279" i="5"/>
  <c r="E281" i="5" s="1"/>
  <c r="E310" i="5"/>
  <c r="E345" i="5" s="1"/>
  <c r="K256" i="5"/>
  <c r="F178" i="5"/>
  <c r="F190" i="5" s="1"/>
  <c r="F191" i="5" s="1"/>
  <c r="E100" i="5"/>
  <c r="G86" i="5"/>
  <c r="G88" i="5" s="1"/>
  <c r="H88" i="5"/>
  <c r="H99" i="5" s="1"/>
  <c r="H178" i="5"/>
  <c r="H190" i="5" s="1"/>
  <c r="D281" i="5"/>
  <c r="C280" i="5"/>
  <c r="H310" i="5"/>
  <c r="H345" i="5" s="1"/>
  <c r="G345" i="5" s="1"/>
  <c r="G230" i="5"/>
  <c r="G310" i="5" s="1"/>
  <c r="H279" i="5"/>
  <c r="D176" i="5"/>
  <c r="G189" i="5"/>
  <c r="G333" i="5"/>
  <c r="G335" i="5" s="1"/>
  <c r="H335" i="5"/>
  <c r="H346" i="5" s="1"/>
  <c r="H305" i="5"/>
  <c r="H311" i="5" s="1"/>
  <c r="C258" i="5"/>
  <c r="E333" i="5"/>
  <c r="E335" i="5" s="1"/>
  <c r="E346" i="5" s="1"/>
  <c r="E347" i="5" s="1"/>
  <c r="F312" i="5"/>
  <c r="K177" i="5"/>
  <c r="G133" i="5"/>
  <c r="K133" i="5" s="1"/>
  <c r="D201" i="5"/>
  <c r="C198" i="5"/>
  <c r="K189" i="5"/>
  <c r="C305" i="5"/>
  <c r="G305" i="5"/>
  <c r="D258" i="5"/>
  <c r="K240" i="4"/>
  <c r="G98" i="4"/>
  <c r="H59" i="4"/>
  <c r="L59" i="4" s="1"/>
  <c r="D200" i="4"/>
  <c r="C200" i="4" s="1"/>
  <c r="K200" i="4" s="1"/>
  <c r="H176" i="4"/>
  <c r="E86" i="4"/>
  <c r="E88" i="4" s="1"/>
  <c r="E99" i="4" s="1"/>
  <c r="E100" i="4" s="1"/>
  <c r="J191" i="4"/>
  <c r="F182" i="4"/>
  <c r="F177" i="4" s="1"/>
  <c r="C177" i="4" s="1"/>
  <c r="K177" i="4" s="1"/>
  <c r="F135" i="4"/>
  <c r="E176" i="4"/>
  <c r="E178" i="4" s="1"/>
  <c r="E190" i="4" s="1"/>
  <c r="E191" i="4" s="1"/>
  <c r="E333" i="4"/>
  <c r="E335" i="4" s="1"/>
  <c r="E346" i="4" s="1"/>
  <c r="E347" i="4" s="1"/>
  <c r="I100" i="4"/>
  <c r="I232" i="4"/>
  <c r="G257" i="4"/>
  <c r="G258" i="4" s="1"/>
  <c r="C133" i="4"/>
  <c r="K133" i="4" s="1"/>
  <c r="K230" i="4"/>
  <c r="J100" i="4"/>
  <c r="G189" i="4"/>
  <c r="L62" i="4"/>
  <c r="F258" i="4"/>
  <c r="I258" i="4"/>
  <c r="E281" i="4"/>
  <c r="D88" i="4"/>
  <c r="D99" i="4" s="1"/>
  <c r="C256" i="4"/>
  <c r="G256" i="4"/>
  <c r="H258" i="4"/>
  <c r="F231" i="4"/>
  <c r="F232" i="4" s="1"/>
  <c r="J312" i="4"/>
  <c r="K302" i="4"/>
  <c r="D201" i="4"/>
  <c r="D231" i="4" s="1"/>
  <c r="C198" i="4"/>
  <c r="G239" i="4"/>
  <c r="C257" i="4"/>
  <c r="F176" i="4"/>
  <c r="F178" i="4" s="1"/>
  <c r="F190" i="4" s="1"/>
  <c r="F191" i="4" s="1"/>
  <c r="F86" i="4"/>
  <c r="F88" i="4" s="1"/>
  <c r="F99" i="4" s="1"/>
  <c r="F100" i="4" s="1"/>
  <c r="D178" i="4"/>
  <c r="D190" i="4" s="1"/>
  <c r="I310" i="4"/>
  <c r="I345" i="4" s="1"/>
  <c r="G345" i="4" s="1"/>
  <c r="I279" i="4"/>
  <c r="G279" i="4" s="1"/>
  <c r="G281" i="4" s="1"/>
  <c r="D345" i="4"/>
  <c r="H335" i="4"/>
  <c r="H346" i="4" s="1"/>
  <c r="G333" i="4"/>
  <c r="G335" i="4" s="1"/>
  <c r="F333" i="4"/>
  <c r="F335" i="4" s="1"/>
  <c r="F346" i="4" s="1"/>
  <c r="E201" i="4"/>
  <c r="E231" i="4" s="1"/>
  <c r="E232" i="4" s="1"/>
  <c r="D258" i="4"/>
  <c r="C304" i="4"/>
  <c r="D305" i="4"/>
  <c r="I191" i="4"/>
  <c r="G121" i="4"/>
  <c r="G123" i="4" s="1"/>
  <c r="H123" i="4"/>
  <c r="H134" i="4" s="1"/>
  <c r="D333" i="4"/>
  <c r="D121" i="4"/>
  <c r="H178" i="4"/>
  <c r="H190" i="4" s="1"/>
  <c r="G176" i="4"/>
  <c r="G178" i="4" s="1"/>
  <c r="G86" i="4"/>
  <c r="G88" i="4" s="1"/>
  <c r="H88" i="4"/>
  <c r="H99" i="4" s="1"/>
  <c r="H305" i="4"/>
  <c r="H311" i="4" s="1"/>
  <c r="G304" i="4"/>
  <c r="G305" i="4" s="1"/>
  <c r="C189" i="4"/>
  <c r="D274" i="4"/>
  <c r="E135" i="4"/>
  <c r="F279" i="4"/>
  <c r="C279" i="4" s="1"/>
  <c r="F310" i="4"/>
  <c r="C98" i="4"/>
  <c r="K98" i="4" s="1"/>
  <c r="J135" i="4"/>
  <c r="J120" i="3"/>
  <c r="J122" i="3" s="1"/>
  <c r="J133" i="3" s="1"/>
  <c r="I330" i="3"/>
  <c r="I332" i="3" s="1"/>
  <c r="I343" i="3" s="1"/>
  <c r="K270" i="3"/>
  <c r="K271" i="3" s="1"/>
  <c r="F179" i="3"/>
  <c r="F174" i="3" s="1"/>
  <c r="C174" i="3" s="1"/>
  <c r="J330" i="3"/>
  <c r="J332" i="3" s="1"/>
  <c r="J343" i="3" s="1"/>
  <c r="J85" i="3"/>
  <c r="J87" i="3" s="1"/>
  <c r="J98" i="3" s="1"/>
  <c r="I195" i="3"/>
  <c r="I198" i="3" s="1"/>
  <c r="I228" i="3" s="1"/>
  <c r="I229" i="3" s="1"/>
  <c r="J195" i="3"/>
  <c r="J198" i="3" s="1"/>
  <c r="J228" i="3" s="1"/>
  <c r="J229" i="3" s="1"/>
  <c r="C254" i="3"/>
  <c r="I173" i="3"/>
  <c r="I175" i="3" s="1"/>
  <c r="I187" i="3" s="1"/>
  <c r="I188" i="3" s="1"/>
  <c r="E195" i="3"/>
  <c r="G97" i="3"/>
  <c r="C302" i="3"/>
  <c r="J99" i="3"/>
  <c r="F99" i="3"/>
  <c r="E120" i="3"/>
  <c r="E122" i="3" s="1"/>
  <c r="E133" i="3" s="1"/>
  <c r="E134" i="3" s="1"/>
  <c r="I134" i="3"/>
  <c r="D197" i="3"/>
  <c r="C197" i="3" s="1"/>
  <c r="K197" i="3" s="1"/>
  <c r="H309" i="3"/>
  <c r="J188" i="3"/>
  <c r="I99" i="3"/>
  <c r="E198" i="3"/>
  <c r="E228" i="3" s="1"/>
  <c r="E229" i="3" s="1"/>
  <c r="K174" i="3"/>
  <c r="G253" i="3"/>
  <c r="K253" i="3" s="1"/>
  <c r="H120" i="3"/>
  <c r="G120" i="3" s="1"/>
  <c r="G122" i="3" s="1"/>
  <c r="G308" i="3"/>
  <c r="G309" i="3" s="1"/>
  <c r="J134" i="3"/>
  <c r="I344" i="3"/>
  <c r="I255" i="3"/>
  <c r="G301" i="3"/>
  <c r="K301" i="3" s="1"/>
  <c r="K302" i="3" s="1"/>
  <c r="D255" i="3"/>
  <c r="E330" i="3"/>
  <c r="E332" i="3" s="1"/>
  <c r="E343" i="3" s="1"/>
  <c r="H58" i="3"/>
  <c r="L58" i="3" s="1"/>
  <c r="H85" i="3"/>
  <c r="H87" i="3" s="1"/>
  <c r="H98" i="3" s="1"/>
  <c r="D175" i="3"/>
  <c r="D187" i="3" s="1"/>
  <c r="K237" i="3"/>
  <c r="J238" i="3"/>
  <c r="J254" i="3" s="1"/>
  <c r="G236" i="3"/>
  <c r="J276" i="3"/>
  <c r="J278" i="3" s="1"/>
  <c r="J307" i="3"/>
  <c r="F276" i="3"/>
  <c r="F278" i="3" s="1"/>
  <c r="F307" i="3"/>
  <c r="F342" i="3" s="1"/>
  <c r="F344" i="3" s="1"/>
  <c r="F228" i="3"/>
  <c r="F229" i="3" s="1"/>
  <c r="C308" i="3"/>
  <c r="E99" i="3"/>
  <c r="C255" i="3"/>
  <c r="G186" i="3"/>
  <c r="G132" i="3"/>
  <c r="G85" i="3"/>
  <c r="G87" i="3" s="1"/>
  <c r="C132" i="3"/>
  <c r="D276" i="3"/>
  <c r="D307" i="3"/>
  <c r="D309" i="3" s="1"/>
  <c r="C227" i="3"/>
  <c r="K227" i="3" s="1"/>
  <c r="E276" i="3"/>
  <c r="E278" i="3" s="1"/>
  <c r="E307" i="3"/>
  <c r="E342" i="3" s="1"/>
  <c r="C97" i="3"/>
  <c r="D85" i="3"/>
  <c r="I278" i="3"/>
  <c r="E173" i="3"/>
  <c r="E175" i="3" s="1"/>
  <c r="E187" i="3" s="1"/>
  <c r="E188" i="3" s="1"/>
  <c r="H255" i="3"/>
  <c r="C186" i="3"/>
  <c r="D271" i="3"/>
  <c r="H330" i="3"/>
  <c r="F134" i="3"/>
  <c r="C195" i="3"/>
  <c r="D330" i="3"/>
  <c r="D120" i="3"/>
  <c r="I309" i="3"/>
  <c r="H175" i="3"/>
  <c r="H187" i="3" s="1"/>
  <c r="G173" i="3"/>
  <c r="G175" i="3" s="1"/>
  <c r="K233" i="2"/>
  <c r="L55" i="2"/>
  <c r="D193" i="2"/>
  <c r="C193" i="2" s="1"/>
  <c r="K193" i="2" s="1"/>
  <c r="L57" i="2"/>
  <c r="F225" i="2"/>
  <c r="C223" i="2"/>
  <c r="I251" i="2"/>
  <c r="F169" i="2"/>
  <c r="F171" i="2" s="1"/>
  <c r="F183" i="2" s="1"/>
  <c r="F184" i="2" s="1"/>
  <c r="G297" i="2"/>
  <c r="G298" i="2" s="1"/>
  <c r="I184" i="2"/>
  <c r="F272" i="2"/>
  <c r="F274" i="2" s="1"/>
  <c r="H170" i="2"/>
  <c r="G170" i="2" s="1"/>
  <c r="K170" i="2" s="1"/>
  <c r="L58" i="2"/>
  <c r="J81" i="2"/>
  <c r="J83" i="2" s="1"/>
  <c r="J94" i="2" s="1"/>
  <c r="J95" i="2" s="1"/>
  <c r="G182" i="2"/>
  <c r="K182" i="2" s="1"/>
  <c r="D174" i="2"/>
  <c r="I81" i="2"/>
  <c r="I83" i="2" s="1"/>
  <c r="I94" i="2" s="1"/>
  <c r="I95" i="2" s="1"/>
  <c r="H326" i="2"/>
  <c r="H328" i="2" s="1"/>
  <c r="H339" i="2" s="1"/>
  <c r="H340" i="2" s="1"/>
  <c r="D54" i="2"/>
  <c r="I191" i="2"/>
  <c r="I194" i="2" s="1"/>
  <c r="I224" i="2" s="1"/>
  <c r="I225" i="2" s="1"/>
  <c r="J326" i="2"/>
  <c r="J328" i="2" s="1"/>
  <c r="J339" i="2" s="1"/>
  <c r="H116" i="2"/>
  <c r="H118" i="2" s="1"/>
  <c r="H129" i="2" s="1"/>
  <c r="H130" i="2" s="1"/>
  <c r="G93" i="2"/>
  <c r="K93" i="2" s="1"/>
  <c r="H81" i="2"/>
  <c r="J169" i="2"/>
  <c r="J171" i="2" s="1"/>
  <c r="J183" i="2" s="1"/>
  <c r="J184" i="2" s="1"/>
  <c r="F130" i="2"/>
  <c r="G128" i="2"/>
  <c r="E326" i="2"/>
  <c r="E328" i="2" s="1"/>
  <c r="E339" i="2" s="1"/>
  <c r="F81" i="2"/>
  <c r="F83" i="2" s="1"/>
  <c r="F94" i="2" s="1"/>
  <c r="F95" i="2" s="1"/>
  <c r="D303" i="2"/>
  <c r="C303" i="2" s="1"/>
  <c r="H251" i="2"/>
  <c r="D267" i="2"/>
  <c r="D273" i="2" s="1"/>
  <c r="C273" i="2" s="1"/>
  <c r="F326" i="2"/>
  <c r="F328" i="2" s="1"/>
  <c r="F339" i="2" s="1"/>
  <c r="F340" i="2" s="1"/>
  <c r="I116" i="2"/>
  <c r="I118" i="2" s="1"/>
  <c r="I129" i="2" s="1"/>
  <c r="I130" i="2" s="1"/>
  <c r="F305" i="2"/>
  <c r="J116" i="2"/>
  <c r="D298" i="2"/>
  <c r="D304" i="2" s="1"/>
  <c r="C249" i="2"/>
  <c r="K249" i="2" s="1"/>
  <c r="J191" i="2"/>
  <c r="J194" i="2" s="1"/>
  <c r="J224" i="2" s="1"/>
  <c r="J225" i="2" s="1"/>
  <c r="E191" i="2"/>
  <c r="E194" i="2" s="1"/>
  <c r="E224" i="2" s="1"/>
  <c r="E225" i="2" s="1"/>
  <c r="I326" i="2"/>
  <c r="H54" i="2"/>
  <c r="C128" i="2"/>
  <c r="J232" i="2"/>
  <c r="J272" i="2"/>
  <c r="J274" i="2" s="1"/>
  <c r="J303" i="2"/>
  <c r="C272" i="2"/>
  <c r="H274" i="2"/>
  <c r="G273" i="2"/>
  <c r="F251" i="2"/>
  <c r="E184" i="2"/>
  <c r="D251" i="2"/>
  <c r="E272" i="2"/>
  <c r="E274" i="2" s="1"/>
  <c r="E303" i="2"/>
  <c r="E338" i="2" s="1"/>
  <c r="D169" i="2"/>
  <c r="D116" i="2"/>
  <c r="H298" i="2"/>
  <c r="H304" i="2" s="1"/>
  <c r="G223" i="2"/>
  <c r="E116" i="2"/>
  <c r="E118" i="2" s="1"/>
  <c r="E129" i="2" s="1"/>
  <c r="E130" i="2" s="1"/>
  <c r="E81" i="2"/>
  <c r="E83" i="2" s="1"/>
  <c r="E94" i="2" s="1"/>
  <c r="E95" i="2" s="1"/>
  <c r="D81" i="2"/>
  <c r="D194" i="2"/>
  <c r="C191" i="2"/>
  <c r="H94" i="1"/>
  <c r="J187" i="1"/>
  <c r="J190" i="1" s="1"/>
  <c r="J220" i="1" s="1"/>
  <c r="J221" i="1" s="1"/>
  <c r="I187" i="1"/>
  <c r="I190" i="1" s="1"/>
  <c r="I220" i="1" s="1"/>
  <c r="I221" i="1" s="1"/>
  <c r="J228" i="1"/>
  <c r="G245" i="1"/>
  <c r="K245" i="1" s="1"/>
  <c r="G219" i="1"/>
  <c r="G299" i="1" s="1"/>
  <c r="H268" i="1"/>
  <c r="H299" i="1"/>
  <c r="J165" i="1"/>
  <c r="J167" i="1" s="1"/>
  <c r="J179" i="1" s="1"/>
  <c r="J180" i="1" s="1"/>
  <c r="E180" i="1"/>
  <c r="K269" i="1"/>
  <c r="J268" i="1"/>
  <c r="J270" i="1" s="1"/>
  <c r="J299" i="1"/>
  <c r="J301" i="1" s="1"/>
  <c r="C300" i="1"/>
  <c r="C187" i="1"/>
  <c r="D190" i="1"/>
  <c r="C247" i="1"/>
  <c r="H294" i="1"/>
  <c r="H300" i="1" s="1"/>
  <c r="J80" i="1"/>
  <c r="J82" i="1" s="1"/>
  <c r="J93" i="1" s="1"/>
  <c r="J94" i="1" s="1"/>
  <c r="I165" i="1"/>
  <c r="H129" i="1"/>
  <c r="H167" i="1"/>
  <c r="H179" i="1" s="1"/>
  <c r="C165" i="1"/>
  <c r="C115" i="1"/>
  <c r="D117" i="1"/>
  <c r="D128" i="1" s="1"/>
  <c r="D180" i="1"/>
  <c r="C179" i="1"/>
  <c r="K293" i="1"/>
  <c r="K294" i="1" s="1"/>
  <c r="F94" i="1"/>
  <c r="K166" i="1"/>
  <c r="I268" i="1"/>
  <c r="I270" i="1" s="1"/>
  <c r="I299" i="1"/>
  <c r="I301" i="1" s="1"/>
  <c r="H53" i="1"/>
  <c r="J115" i="1"/>
  <c r="J117" i="1" s="1"/>
  <c r="J128" i="1" s="1"/>
  <c r="J129" i="1" s="1"/>
  <c r="I115" i="1"/>
  <c r="C80" i="1"/>
  <c r="D82" i="1"/>
  <c r="D93" i="1" s="1"/>
  <c r="I80" i="1"/>
  <c r="F129" i="1"/>
  <c r="D299" i="1"/>
  <c r="C299" i="1" s="1"/>
  <c r="K299" i="1" s="1"/>
  <c r="C219" i="1"/>
  <c r="K219" i="1" s="1"/>
  <c r="D268" i="1"/>
  <c r="C178" i="1"/>
  <c r="K178" i="1" s="1"/>
  <c r="F247" i="1"/>
  <c r="D53" i="1"/>
  <c r="F301" i="1"/>
  <c r="K262" i="1"/>
  <c r="K263" i="1" s="1"/>
  <c r="I381" i="6" l="1"/>
  <c r="D88" i="6"/>
  <c r="D99" i="6" s="1"/>
  <c r="C99" i="6" s="1"/>
  <c r="E202" i="6"/>
  <c r="E234" i="6" s="1"/>
  <c r="E235" i="6" s="1"/>
  <c r="E381" i="6" s="1"/>
  <c r="K190" i="6"/>
  <c r="C336" i="6"/>
  <c r="C338" i="6" s="1"/>
  <c r="L59" i="6"/>
  <c r="G177" i="6"/>
  <c r="G179" i="6" s="1"/>
  <c r="C177" i="6"/>
  <c r="C179" i="6" s="1"/>
  <c r="G121" i="6"/>
  <c r="G123" i="6" s="1"/>
  <c r="K307" i="6"/>
  <c r="K308" i="6" s="1"/>
  <c r="H179" i="6"/>
  <c r="H191" i="6" s="1"/>
  <c r="H192" i="6" s="1"/>
  <c r="G336" i="6"/>
  <c r="G338" i="6" s="1"/>
  <c r="K233" i="6"/>
  <c r="J244" i="6"/>
  <c r="J260" i="6" s="1"/>
  <c r="G242" i="6"/>
  <c r="J350" i="6"/>
  <c r="G315" i="6"/>
  <c r="G86" i="6"/>
  <c r="G88" i="6" s="1"/>
  <c r="H88" i="6"/>
  <c r="H99" i="6" s="1"/>
  <c r="E348" i="6"/>
  <c r="E350" i="6" s="1"/>
  <c r="E315" i="6"/>
  <c r="C134" i="6"/>
  <c r="D135" i="6"/>
  <c r="C261" i="6"/>
  <c r="K121" i="6"/>
  <c r="K123" i="6" s="1"/>
  <c r="C123" i="6"/>
  <c r="F315" i="6"/>
  <c r="K283" i="6"/>
  <c r="D100" i="6"/>
  <c r="F284" i="6"/>
  <c r="F381" i="6" s="1"/>
  <c r="D348" i="6"/>
  <c r="C348" i="6" s="1"/>
  <c r="C313" i="6"/>
  <c r="K313" i="6" s="1"/>
  <c r="C88" i="6"/>
  <c r="K314" i="6"/>
  <c r="G282" i="6"/>
  <c r="G284" i="6" s="1"/>
  <c r="H284" i="6"/>
  <c r="H315" i="6"/>
  <c r="K177" i="6"/>
  <c r="K179" i="6" s="1"/>
  <c r="C191" i="6"/>
  <c r="D192" i="6"/>
  <c r="H350" i="6"/>
  <c r="G349" i="6"/>
  <c r="H135" i="6"/>
  <c r="G134" i="6"/>
  <c r="G135" i="6" s="1"/>
  <c r="C282" i="6"/>
  <c r="D315" i="6"/>
  <c r="G348" i="6"/>
  <c r="C349" i="6"/>
  <c r="D234" i="6"/>
  <c r="C202" i="6"/>
  <c r="G99" i="5"/>
  <c r="G100" i="5" s="1"/>
  <c r="H100" i="5"/>
  <c r="G241" i="5"/>
  <c r="K239" i="5"/>
  <c r="K241" i="5" s="1"/>
  <c r="D178" i="5"/>
  <c r="D190" i="5" s="1"/>
  <c r="C176" i="5"/>
  <c r="K257" i="5"/>
  <c r="G279" i="5"/>
  <c r="G281" i="5" s="1"/>
  <c r="H281" i="5"/>
  <c r="C86" i="5"/>
  <c r="D88" i="5"/>
  <c r="D99" i="5" s="1"/>
  <c r="K230" i="5"/>
  <c r="G190" i="5"/>
  <c r="G191" i="5" s="1"/>
  <c r="H191" i="5"/>
  <c r="K258" i="5"/>
  <c r="C121" i="5"/>
  <c r="D123" i="5"/>
  <c r="D134" i="5" s="1"/>
  <c r="D345" i="5"/>
  <c r="C345" i="5" s="1"/>
  <c r="K345" i="5" s="1"/>
  <c r="C310" i="5"/>
  <c r="K310" i="5" s="1"/>
  <c r="G311" i="5"/>
  <c r="G312" i="5" s="1"/>
  <c r="H312" i="5"/>
  <c r="C333" i="5"/>
  <c r="D335" i="5"/>
  <c r="D346" i="5" s="1"/>
  <c r="K279" i="5"/>
  <c r="D231" i="5"/>
  <c r="C201" i="5"/>
  <c r="H347" i="5"/>
  <c r="G346" i="5"/>
  <c r="G347" i="5" s="1"/>
  <c r="C281" i="5"/>
  <c r="K281" i="5" s="1"/>
  <c r="K280" i="5"/>
  <c r="H135" i="5"/>
  <c r="G134" i="5"/>
  <c r="G135" i="5" s="1"/>
  <c r="K279" i="4"/>
  <c r="K304" i="4"/>
  <c r="C176" i="4"/>
  <c r="K305" i="4"/>
  <c r="K256" i="4"/>
  <c r="K189" i="4"/>
  <c r="I281" i="4"/>
  <c r="G311" i="4"/>
  <c r="G312" i="4" s="1"/>
  <c r="H312" i="4"/>
  <c r="H135" i="4"/>
  <c r="G134" i="4"/>
  <c r="G135" i="4" s="1"/>
  <c r="I312" i="4"/>
  <c r="C201" i="4"/>
  <c r="F281" i="4"/>
  <c r="D311" i="4"/>
  <c r="C305" i="4"/>
  <c r="C190" i="4"/>
  <c r="D191" i="4"/>
  <c r="D232" i="4"/>
  <c r="C231" i="4"/>
  <c r="K176" i="4"/>
  <c r="K178" i="4" s="1"/>
  <c r="C178" i="4"/>
  <c r="H347" i="4"/>
  <c r="G346" i="4"/>
  <c r="G347" i="4" s="1"/>
  <c r="F345" i="4"/>
  <c r="C345" i="4" s="1"/>
  <c r="K345" i="4" s="1"/>
  <c r="F312" i="4"/>
  <c r="D280" i="4"/>
  <c r="C274" i="4"/>
  <c r="H191" i="4"/>
  <c r="G190" i="4"/>
  <c r="G191" i="4" s="1"/>
  <c r="I347" i="4"/>
  <c r="G99" i="4"/>
  <c r="G100" i="4" s="1"/>
  <c r="H100" i="4"/>
  <c r="C121" i="4"/>
  <c r="D123" i="4"/>
  <c r="D134" i="4" s="1"/>
  <c r="C310" i="4"/>
  <c r="K310" i="4" s="1"/>
  <c r="C258" i="4"/>
  <c r="K258" i="4" s="1"/>
  <c r="K257" i="4"/>
  <c r="D100" i="4"/>
  <c r="C99" i="4"/>
  <c r="D335" i="4"/>
  <c r="D346" i="4" s="1"/>
  <c r="C333" i="4"/>
  <c r="G241" i="4"/>
  <c r="K239" i="4"/>
  <c r="K241" i="4" s="1"/>
  <c r="C86" i="4"/>
  <c r="K97" i="3"/>
  <c r="F175" i="3"/>
  <c r="F187" i="3" s="1"/>
  <c r="F188" i="3" s="1"/>
  <c r="D198" i="3"/>
  <c r="D228" i="3" s="1"/>
  <c r="C228" i="3" s="1"/>
  <c r="H122" i="3"/>
  <c r="H133" i="3" s="1"/>
  <c r="E344" i="3"/>
  <c r="C173" i="3"/>
  <c r="K173" i="3" s="1"/>
  <c r="K175" i="3" s="1"/>
  <c r="K132" i="3"/>
  <c r="C276" i="3"/>
  <c r="K276" i="3" s="1"/>
  <c r="G302" i="3"/>
  <c r="F309" i="3"/>
  <c r="H188" i="3"/>
  <c r="G187" i="3"/>
  <c r="G188" i="3" s="1"/>
  <c r="D277" i="3"/>
  <c r="C271" i="3"/>
  <c r="G238" i="3"/>
  <c r="K236" i="3"/>
  <c r="K238" i="3" s="1"/>
  <c r="K186" i="3"/>
  <c r="G98" i="3"/>
  <c r="G99" i="3" s="1"/>
  <c r="H99" i="3"/>
  <c r="E309" i="3"/>
  <c r="C198" i="3"/>
  <c r="J255" i="3"/>
  <c r="G254" i="3"/>
  <c r="D229" i="3"/>
  <c r="D188" i="3"/>
  <c r="C187" i="3"/>
  <c r="C120" i="3"/>
  <c r="D122" i="3"/>
  <c r="D133" i="3" s="1"/>
  <c r="D87" i="3"/>
  <c r="D98" i="3" s="1"/>
  <c r="C85" i="3"/>
  <c r="K308" i="3"/>
  <c r="G330" i="3"/>
  <c r="G332" i="3" s="1"/>
  <c r="H332" i="3"/>
  <c r="H343" i="3" s="1"/>
  <c r="G276" i="3"/>
  <c r="G278" i="3" s="1"/>
  <c r="H134" i="3"/>
  <c r="G133" i="3"/>
  <c r="G134" i="3" s="1"/>
  <c r="C175" i="3"/>
  <c r="C330" i="3"/>
  <c r="D332" i="3"/>
  <c r="D343" i="3" s="1"/>
  <c r="D342" i="3"/>
  <c r="C342" i="3" s="1"/>
  <c r="C307" i="3"/>
  <c r="K307" i="3" s="1"/>
  <c r="J342" i="3"/>
  <c r="J309" i="3"/>
  <c r="K297" i="2"/>
  <c r="K298" i="2" s="1"/>
  <c r="G81" i="2"/>
  <c r="G83" i="2" s="1"/>
  <c r="G169" i="2"/>
  <c r="C251" i="2"/>
  <c r="L54" i="2"/>
  <c r="D338" i="2"/>
  <c r="C338" i="2" s="1"/>
  <c r="G171" i="2"/>
  <c r="H83" i="2"/>
  <c r="H94" i="2" s="1"/>
  <c r="G94" i="2" s="1"/>
  <c r="G95" i="2" s="1"/>
  <c r="C339" i="2"/>
  <c r="H171" i="2"/>
  <c r="H183" i="2" s="1"/>
  <c r="C326" i="2"/>
  <c r="C328" i="2" s="1"/>
  <c r="E340" i="2"/>
  <c r="D274" i="2"/>
  <c r="K273" i="2"/>
  <c r="C267" i="2"/>
  <c r="C274" i="2"/>
  <c r="K128" i="2"/>
  <c r="C298" i="2"/>
  <c r="J118" i="2"/>
  <c r="J129" i="2" s="1"/>
  <c r="G116" i="2"/>
  <c r="G118" i="2" s="1"/>
  <c r="I328" i="2"/>
  <c r="I339" i="2" s="1"/>
  <c r="G326" i="2"/>
  <c r="G328" i="2" s="1"/>
  <c r="J234" i="2"/>
  <c r="J250" i="2" s="1"/>
  <c r="G232" i="2"/>
  <c r="J305" i="2"/>
  <c r="J338" i="2"/>
  <c r="E305" i="2"/>
  <c r="G272" i="2"/>
  <c r="G274" i="2" s="1"/>
  <c r="D171" i="2"/>
  <c r="D183" i="2" s="1"/>
  <c r="C169" i="2"/>
  <c r="D118" i="2"/>
  <c r="D129" i="2" s="1"/>
  <c r="C116" i="2"/>
  <c r="G303" i="2"/>
  <c r="K303" i="2" s="1"/>
  <c r="K223" i="2"/>
  <c r="D224" i="2"/>
  <c r="C194" i="2"/>
  <c r="H305" i="2"/>
  <c r="G304" i="2"/>
  <c r="C304" i="2"/>
  <c r="D305" i="2"/>
  <c r="D83" i="2"/>
  <c r="D94" i="2" s="1"/>
  <c r="C81" i="2"/>
  <c r="I167" i="1"/>
  <c r="I179" i="1" s="1"/>
  <c r="I180" i="1" s="1"/>
  <c r="G165" i="1"/>
  <c r="G167" i="1" s="1"/>
  <c r="D129" i="1"/>
  <c r="C128" i="1"/>
  <c r="H301" i="1"/>
  <c r="G300" i="1"/>
  <c r="G301" i="1" s="1"/>
  <c r="L53" i="1"/>
  <c r="I82" i="1"/>
  <c r="I93" i="1" s="1"/>
  <c r="G80" i="1"/>
  <c r="G82" i="1" s="1"/>
  <c r="C117" i="1"/>
  <c r="K165" i="1"/>
  <c r="K167" i="1" s="1"/>
  <c r="C167" i="1"/>
  <c r="H180" i="1"/>
  <c r="L180" i="1" s="1"/>
  <c r="I117" i="1"/>
  <c r="I128" i="1" s="1"/>
  <c r="G115" i="1"/>
  <c r="G117" i="1" s="1"/>
  <c r="C93" i="1"/>
  <c r="D94" i="1"/>
  <c r="G228" i="1"/>
  <c r="J230" i="1"/>
  <c r="J246" i="1" s="1"/>
  <c r="C82" i="1"/>
  <c r="D220" i="1"/>
  <c r="C190" i="1"/>
  <c r="C268" i="1"/>
  <c r="D270" i="1"/>
  <c r="D301" i="1"/>
  <c r="C180" i="1"/>
  <c r="C301" i="1"/>
  <c r="K301" i="1" s="1"/>
  <c r="H187" i="1"/>
  <c r="G268" i="1"/>
  <c r="G270" i="1" s="1"/>
  <c r="H270" i="1"/>
  <c r="D381" i="6" l="1"/>
  <c r="C381" i="6" s="1"/>
  <c r="G191" i="6"/>
  <c r="G192" i="6" s="1"/>
  <c r="D350" i="6"/>
  <c r="C315" i="6"/>
  <c r="K315" i="6" s="1"/>
  <c r="G244" i="6"/>
  <c r="K242" i="6"/>
  <c r="K244" i="6" s="1"/>
  <c r="K282" i="6"/>
  <c r="J261" i="6"/>
  <c r="J381" i="6" s="1"/>
  <c r="G260" i="6"/>
  <c r="K86" i="6"/>
  <c r="K88" i="6" s="1"/>
  <c r="G350" i="6"/>
  <c r="K336" i="6"/>
  <c r="K338" i="6" s="1"/>
  <c r="G99" i="6"/>
  <c r="G100" i="6" s="1"/>
  <c r="H100" i="6"/>
  <c r="C100" i="6"/>
  <c r="K99" i="6"/>
  <c r="C135" i="6"/>
  <c r="K135" i="6" s="1"/>
  <c r="K134" i="6"/>
  <c r="C350" i="6"/>
  <c r="K349" i="6"/>
  <c r="C192" i="6"/>
  <c r="C284" i="6"/>
  <c r="K284" i="6" s="1"/>
  <c r="D235" i="6"/>
  <c r="C234" i="6"/>
  <c r="H199" i="6"/>
  <c r="L192" i="6"/>
  <c r="K348" i="6"/>
  <c r="C190" i="5"/>
  <c r="D191" i="5"/>
  <c r="C99" i="5"/>
  <c r="D100" i="5"/>
  <c r="K176" i="5"/>
  <c r="K178" i="5" s="1"/>
  <c r="C178" i="5"/>
  <c r="D232" i="5"/>
  <c r="C231" i="5"/>
  <c r="K86" i="5"/>
  <c r="K88" i="5" s="1"/>
  <c r="C88" i="5"/>
  <c r="K311" i="5"/>
  <c r="C134" i="5"/>
  <c r="D135" i="5"/>
  <c r="C312" i="5"/>
  <c r="K312" i="5" s="1"/>
  <c r="C346" i="5"/>
  <c r="D347" i="5"/>
  <c r="K121" i="5"/>
  <c r="K123" i="5" s="1"/>
  <c r="C123" i="5"/>
  <c r="K333" i="5"/>
  <c r="K335" i="5" s="1"/>
  <c r="C335" i="5"/>
  <c r="F347" i="4"/>
  <c r="C335" i="4"/>
  <c r="K333" i="4"/>
  <c r="K335" i="4" s="1"/>
  <c r="C123" i="4"/>
  <c r="K121" i="4"/>
  <c r="K123" i="4" s="1"/>
  <c r="H198" i="4"/>
  <c r="L191" i="4"/>
  <c r="C232" i="4"/>
  <c r="D135" i="4"/>
  <c r="C134" i="4"/>
  <c r="K190" i="4"/>
  <c r="C191" i="4"/>
  <c r="K191" i="4" s="1"/>
  <c r="C100" i="4"/>
  <c r="K100" i="4" s="1"/>
  <c r="K99" i="4"/>
  <c r="D312" i="4"/>
  <c r="C311" i="4"/>
  <c r="D281" i="4"/>
  <c r="C280" i="4"/>
  <c r="C346" i="4"/>
  <c r="D347" i="4"/>
  <c r="K86" i="4"/>
  <c r="K88" i="4" s="1"/>
  <c r="C88" i="4"/>
  <c r="H344" i="3"/>
  <c r="G343" i="3"/>
  <c r="C188" i="3"/>
  <c r="K188" i="3" s="1"/>
  <c r="K187" i="3"/>
  <c r="L188" i="3"/>
  <c r="H195" i="3"/>
  <c r="C229" i="3"/>
  <c r="C309" i="3"/>
  <c r="K309" i="3" s="1"/>
  <c r="C343" i="3"/>
  <c r="D344" i="3"/>
  <c r="K330" i="3"/>
  <c r="K332" i="3" s="1"/>
  <c r="C332" i="3"/>
  <c r="J344" i="3"/>
  <c r="G342" i="3"/>
  <c r="K342" i="3" s="1"/>
  <c r="K85" i="3"/>
  <c r="K87" i="3" s="1"/>
  <c r="C87" i="3"/>
  <c r="G255" i="3"/>
  <c r="K255" i="3" s="1"/>
  <c r="K254" i="3"/>
  <c r="D99" i="3"/>
  <c r="C98" i="3"/>
  <c r="C133" i="3"/>
  <c r="D134" i="3"/>
  <c r="K120" i="3"/>
  <c r="K122" i="3" s="1"/>
  <c r="C122" i="3"/>
  <c r="D278" i="3"/>
  <c r="C277" i="3"/>
  <c r="C340" i="2"/>
  <c r="D340" i="2"/>
  <c r="K274" i="2"/>
  <c r="H95" i="2"/>
  <c r="G183" i="2"/>
  <c r="G184" i="2" s="1"/>
  <c r="H184" i="2"/>
  <c r="K272" i="2"/>
  <c r="K326" i="2"/>
  <c r="K328" i="2" s="1"/>
  <c r="J251" i="2"/>
  <c r="G250" i="2"/>
  <c r="G338" i="2"/>
  <c r="K338" i="2" s="1"/>
  <c r="J340" i="2"/>
  <c r="G234" i="2"/>
  <c r="K232" i="2"/>
  <c r="K234" i="2" s="1"/>
  <c r="I340" i="2"/>
  <c r="G339" i="2"/>
  <c r="G129" i="2"/>
  <c r="G130" i="2" s="1"/>
  <c r="J130" i="2"/>
  <c r="G305" i="2"/>
  <c r="C118" i="2"/>
  <c r="K116" i="2"/>
  <c r="K118" i="2" s="1"/>
  <c r="C129" i="2"/>
  <c r="D130" i="2"/>
  <c r="D95" i="2"/>
  <c r="C94" i="2"/>
  <c r="C305" i="2"/>
  <c r="K304" i="2"/>
  <c r="C83" i="2"/>
  <c r="K81" i="2"/>
  <c r="K83" i="2" s="1"/>
  <c r="C224" i="2"/>
  <c r="D225" i="2"/>
  <c r="K169" i="2"/>
  <c r="K171" i="2" s="1"/>
  <c r="C171" i="2"/>
  <c r="D184" i="2"/>
  <c r="C183" i="2"/>
  <c r="J247" i="1"/>
  <c r="G246" i="1"/>
  <c r="G179" i="1"/>
  <c r="I129" i="1"/>
  <c r="G128" i="1"/>
  <c r="G129" i="1" s="1"/>
  <c r="K268" i="1"/>
  <c r="C270" i="1"/>
  <c r="K270" i="1" s="1"/>
  <c r="C129" i="1"/>
  <c r="K129" i="1" s="1"/>
  <c r="I94" i="1"/>
  <c r="G93" i="1"/>
  <c r="G94" i="1" s="1"/>
  <c r="C94" i="1"/>
  <c r="K94" i="1" s="1"/>
  <c r="K93" i="1"/>
  <c r="K80" i="1"/>
  <c r="K82" i="1" s="1"/>
  <c r="G230" i="1"/>
  <c r="K228" i="1"/>
  <c r="K230" i="1" s="1"/>
  <c r="H190" i="1"/>
  <c r="H220" i="1" s="1"/>
  <c r="G187" i="1"/>
  <c r="K300" i="1"/>
  <c r="D221" i="1"/>
  <c r="C220" i="1"/>
  <c r="K115" i="1"/>
  <c r="K117" i="1" s="1"/>
  <c r="K100" i="6" l="1"/>
  <c r="K350" i="6"/>
  <c r="K192" i="6"/>
  <c r="K191" i="6"/>
  <c r="G261" i="6"/>
  <c r="K261" i="6" s="1"/>
  <c r="K260" i="6"/>
  <c r="H202" i="6"/>
  <c r="H234" i="6" s="1"/>
  <c r="G199" i="6"/>
  <c r="C235" i="6"/>
  <c r="C232" i="5"/>
  <c r="K190" i="5"/>
  <c r="C191" i="5"/>
  <c r="K191" i="5" s="1"/>
  <c r="C347" i="5"/>
  <c r="K347" i="5" s="1"/>
  <c r="K346" i="5"/>
  <c r="C135" i="5"/>
  <c r="K135" i="5" s="1"/>
  <c r="K134" i="5"/>
  <c r="C100" i="5"/>
  <c r="K100" i="5" s="1"/>
  <c r="K99" i="5"/>
  <c r="H198" i="5"/>
  <c r="L191" i="5"/>
  <c r="K311" i="4"/>
  <c r="C312" i="4"/>
  <c r="K312" i="4" s="1"/>
  <c r="G198" i="4"/>
  <c r="H201" i="4"/>
  <c r="H231" i="4" s="1"/>
  <c r="C347" i="4"/>
  <c r="K347" i="4" s="1"/>
  <c r="K346" i="4"/>
  <c r="C281" i="4"/>
  <c r="K281" i="4" s="1"/>
  <c r="K280" i="4"/>
  <c r="C135" i="4"/>
  <c r="K135" i="4" s="1"/>
  <c r="K134" i="4"/>
  <c r="G344" i="3"/>
  <c r="K133" i="3"/>
  <c r="C134" i="3"/>
  <c r="K134" i="3" s="1"/>
  <c r="G195" i="3"/>
  <c r="H198" i="3"/>
  <c r="H228" i="3" s="1"/>
  <c r="K98" i="3"/>
  <c r="C99" i="3"/>
  <c r="K99" i="3" s="1"/>
  <c r="C344" i="3"/>
  <c r="K344" i="3" s="1"/>
  <c r="K343" i="3"/>
  <c r="C278" i="3"/>
  <c r="K278" i="3" s="1"/>
  <c r="K277" i="3"/>
  <c r="K305" i="2"/>
  <c r="G251" i="2"/>
  <c r="K251" i="2" s="1"/>
  <c r="K250" i="2"/>
  <c r="G340" i="2"/>
  <c r="K340" i="2" s="1"/>
  <c r="K339" i="2"/>
  <c r="C95" i="2"/>
  <c r="K95" i="2" s="1"/>
  <c r="K94" i="2"/>
  <c r="H191" i="2"/>
  <c r="L184" i="2"/>
  <c r="C225" i="2"/>
  <c r="K129" i="2"/>
  <c r="C130" i="2"/>
  <c r="K130" i="2" s="1"/>
  <c r="C184" i="2"/>
  <c r="K184" i="2" s="1"/>
  <c r="K183" i="2"/>
  <c r="G190" i="1"/>
  <c r="K187" i="1"/>
  <c r="K190" i="1" s="1"/>
  <c r="G180" i="1"/>
  <c r="K180" i="1" s="1"/>
  <c r="K179" i="1"/>
  <c r="C221" i="1"/>
  <c r="H221" i="1"/>
  <c r="G220" i="1"/>
  <c r="G221" i="1" s="1"/>
  <c r="K128" i="1"/>
  <c r="G247" i="1"/>
  <c r="K247" i="1" s="1"/>
  <c r="K246" i="1"/>
  <c r="H235" i="6" l="1"/>
  <c r="H381" i="6" s="1"/>
  <c r="G381" i="6" s="1"/>
  <c r="G234" i="6"/>
  <c r="G202" i="6"/>
  <c r="K199" i="6"/>
  <c r="K202" i="6" s="1"/>
  <c r="G198" i="5"/>
  <c r="H201" i="5"/>
  <c r="H231" i="5" s="1"/>
  <c r="G201" i="4"/>
  <c r="K198" i="4"/>
  <c r="K201" i="4" s="1"/>
  <c r="H232" i="4"/>
  <c r="G231" i="4"/>
  <c r="G228" i="3"/>
  <c r="H229" i="3"/>
  <c r="G198" i="3"/>
  <c r="K195" i="3"/>
  <c r="K198" i="3" s="1"/>
  <c r="G191" i="2"/>
  <c r="H194" i="2"/>
  <c r="H224" i="2" s="1"/>
  <c r="K220" i="1"/>
  <c r="K221" i="1"/>
  <c r="G235" i="6" l="1"/>
  <c r="K235" i="6" s="1"/>
  <c r="K381" i="6" s="1"/>
  <c r="K234" i="6"/>
  <c r="H232" i="5"/>
  <c r="G231" i="5"/>
  <c r="G201" i="5"/>
  <c r="K198" i="5"/>
  <c r="K201" i="5" s="1"/>
  <c r="G232" i="4"/>
  <c r="K232" i="4" s="1"/>
  <c r="K231" i="4"/>
  <c r="G229" i="3"/>
  <c r="K229" i="3" s="1"/>
  <c r="K228" i="3"/>
  <c r="G194" i="2"/>
  <c r="K191" i="2"/>
  <c r="K194" i="2" s="1"/>
  <c r="G224" i="2"/>
  <c r="H225" i="2"/>
  <c r="G232" i="5" l="1"/>
  <c r="K232" i="5" s="1"/>
  <c r="K231" i="5"/>
  <c r="G225" i="2"/>
  <c r="K225" i="2" s="1"/>
  <c r="K224" i="2"/>
</calcChain>
</file>

<file path=xl/sharedStrings.xml><?xml version="1.0" encoding="utf-8"?>
<sst xmlns="http://schemas.openxmlformats.org/spreadsheetml/2006/main" count="5242" uniqueCount="233">
  <si>
    <t>UAB "Kretingos vandenys" 2023-2027 m. Veiklos plano 2 priedas</t>
  </si>
  <si>
    <t>VEIKLOS PLANO ĮTAKOS PASLAUGOS KAINOMS SKAIČIAVIMAS</t>
  </si>
  <si>
    <t>1 lentelė. Vandens kiekiai ir sąnaudos suderintoje bazinėje kainoje</t>
  </si>
  <si>
    <t>Eil. Nr.</t>
  </si>
  <si>
    <t>RODIKLIAI</t>
  </si>
  <si>
    <t>-</t>
  </si>
  <si>
    <t>baziniai metai</t>
  </si>
  <si>
    <t>Apskaitos veiklos kaina, Eur/vnt</t>
  </si>
  <si>
    <t>Geriamojo vandens tiekimas</t>
  </si>
  <si>
    <t>Nuotekų tvarkymas</t>
  </si>
  <si>
    <t>Geriamojo vandens tiekimas ir nuotekų tvarkymas (3+4+8)</t>
  </si>
  <si>
    <t>Iš viso</t>
  </si>
  <si>
    <t>iš viso (5+7)</t>
  </si>
  <si>
    <t>vandens gavyba (kartu su ruošimu)</t>
  </si>
  <si>
    <t>t. sk. ruošimas</t>
  </si>
  <si>
    <t>pristatymas</t>
  </si>
  <si>
    <t>iš viso (9+10+11)</t>
  </si>
  <si>
    <t>surinkimas centralizuotais tinklais</t>
  </si>
  <si>
    <t>valymas</t>
  </si>
  <si>
    <t>nuotekų dumblo tvarkymas</t>
  </si>
  <si>
    <t>paviršinių nuotekų tvarkymas</t>
  </si>
  <si>
    <t>nuotekų transportavimas asenizacijos transporto priemonėmis</t>
  </si>
  <si>
    <t>(3+4+8+13+14)</t>
  </si>
  <si>
    <t>1.</t>
  </si>
  <si>
    <t>Vandens tiekimas,nuotekų tvarkymas (tūkst. m3)</t>
  </si>
  <si>
    <t>x</t>
  </si>
  <si>
    <t>2.</t>
  </si>
  <si>
    <t>Pardavimai (tūkst.m3)</t>
  </si>
  <si>
    <t>2.1.</t>
  </si>
  <si>
    <t>Parduota vartotojams  (tūkst. m3)</t>
  </si>
  <si>
    <t>2.1.1.</t>
  </si>
  <si>
    <t>iš jų: gyvenantiems daugiabučiuose namuose</t>
  </si>
  <si>
    <t>2.1.2.</t>
  </si>
  <si>
    <t xml:space="preserve">         gyvenantiems individualiuose namuose</t>
  </si>
  <si>
    <t>2.2.</t>
  </si>
  <si>
    <t>Parduota abonentams (tūkst. m3)</t>
  </si>
  <si>
    <t>2.2.1.</t>
  </si>
  <si>
    <t>iš jų : sezoniniams abonentams</t>
  </si>
  <si>
    <t>2.3.</t>
  </si>
  <si>
    <t>Įvadinių apskaitos prietaisų skaičius</t>
  </si>
  <si>
    <t>2.3.1.</t>
  </si>
  <si>
    <t>iš jų : daugiabučiuose gyvenamuosiuose namuose</t>
  </si>
  <si>
    <t>2.3.2.</t>
  </si>
  <si>
    <t xml:space="preserve">          individualiuose gyvenamuosiuose namuose</t>
  </si>
  <si>
    <t>2.4.</t>
  </si>
  <si>
    <t>Apskaitos prietaisų skaičius daugiabučių butuose</t>
  </si>
  <si>
    <t>2.5.</t>
  </si>
  <si>
    <t>Abonentų apskaitos prietaisų skaičius</t>
  </si>
  <si>
    <t>3.</t>
  </si>
  <si>
    <t>Vandens nuostoliai, infiltracija (tūkst. m3)</t>
  </si>
  <si>
    <t>4.</t>
  </si>
  <si>
    <t>Vandens nuostoliai, infiltracija (%)</t>
  </si>
  <si>
    <t>4.1.</t>
  </si>
  <si>
    <t>iš šio skaičiaus nuostoliai daugiabučių namų tinkluose (%)</t>
  </si>
  <si>
    <t>5.</t>
  </si>
  <si>
    <t>Verslo vienetų ir paslaugų pardavimo savikaina, tūkst. Eur</t>
  </si>
  <si>
    <t>5.1.</t>
  </si>
  <si>
    <t>Tiesioginės sąnaudos</t>
  </si>
  <si>
    <t>5.1.1.</t>
  </si>
  <si>
    <t>Ilgalaikio turto nusidėvėjimas</t>
  </si>
  <si>
    <t>5.1.2.</t>
  </si>
  <si>
    <t>Einamasis remontas ir eksploatacinės medžiagos</t>
  </si>
  <si>
    <t>5.1.3.</t>
  </si>
  <si>
    <t>Aptarnavimo paslaugos pagal sutartis</t>
  </si>
  <si>
    <t>5.1.4.</t>
  </si>
  <si>
    <t>Technologinės medžiagos</t>
  </si>
  <si>
    <t>5.1.5.</t>
  </si>
  <si>
    <t>Technologinis kuras (gamtinės dujos)</t>
  </si>
  <si>
    <t>5.1.6.</t>
  </si>
  <si>
    <t>Elektros energija</t>
  </si>
  <si>
    <t>5.1.7.</t>
  </si>
  <si>
    <t>Kuras</t>
  </si>
  <si>
    <t>5.1.8.</t>
  </si>
  <si>
    <t>Šilumos energija</t>
  </si>
  <si>
    <t>5.1.9.</t>
  </si>
  <si>
    <t>Darbo užmokestis</t>
  </si>
  <si>
    <t>5.1.10.</t>
  </si>
  <si>
    <t>Atskaitymai socialiniam draudimui</t>
  </si>
  <si>
    <t>5.1.11.</t>
  </si>
  <si>
    <t>Įmokos į garantinį fondą</t>
  </si>
  <si>
    <t>5.1.12.</t>
  </si>
  <si>
    <t>Mokesčiai</t>
  </si>
  <si>
    <t>5.1.13.</t>
  </si>
  <si>
    <t>Kitos sąnaudos</t>
  </si>
  <si>
    <t>5.2.</t>
  </si>
  <si>
    <t>Netiesioginės sąnaudos</t>
  </si>
  <si>
    <t>6.</t>
  </si>
  <si>
    <t>Bendrosios (administracinės) sąnaudos</t>
  </si>
  <si>
    <t>7.</t>
  </si>
  <si>
    <t>Iš viso sąnaudų su mokesčiais, tūkst. Eur</t>
  </si>
  <si>
    <t>2 lentelė. Savikainos struktūra suderintoje bazinėje kainoje</t>
  </si>
  <si>
    <t>Eil.Nr.</t>
  </si>
  <si>
    <t>Savikaina Eur/m3</t>
  </si>
  <si>
    <t xml:space="preserve">1. </t>
  </si>
  <si>
    <t>Vidutinė taikoma kaina, Eur/m3</t>
  </si>
  <si>
    <t xml:space="preserve">2. </t>
  </si>
  <si>
    <t xml:space="preserve">3. </t>
  </si>
  <si>
    <t>Tiesioginės kintamos sąnaudos, priklausančios nuo investicijų  Eur/m3</t>
  </si>
  <si>
    <t>3.1.</t>
  </si>
  <si>
    <t>3.2.</t>
  </si>
  <si>
    <t>3.3.</t>
  </si>
  <si>
    <t>3.4.</t>
  </si>
  <si>
    <t>3.5.</t>
  </si>
  <si>
    <t>Mokestis už valstybinius gamtos išteklius</t>
  </si>
  <si>
    <t>3.6.</t>
  </si>
  <si>
    <t>Mokestis už aplinkos teršimą</t>
  </si>
  <si>
    <t>Projektas 2.2.1. Geriamojo vandens tiekimo ir nuotekų surinkimo tinklų, esančių Kretingos aglomeracijoje, plėtra (VIPA I)</t>
  </si>
  <si>
    <t>Veikla</t>
  </si>
  <si>
    <t>Planuojami prijungti gyventojai</t>
  </si>
  <si>
    <t>Vandens gavyba (su ruošimu)</t>
  </si>
  <si>
    <t>Vandens pristatymas</t>
  </si>
  <si>
    <t>Nuotekų surinkimas</t>
  </si>
  <si>
    <t>Nuotekų valymas</t>
  </si>
  <si>
    <t xml:space="preserve">Dumblo tvarkymas </t>
  </si>
  <si>
    <t>Vidutinis suvartojamas kiekis, m3/gyventojui</t>
  </si>
  <si>
    <t>Suvartojamo vandens ir surenkamų nuotekų kiekio padidėjimas, tūkst.m3/metus</t>
  </si>
  <si>
    <t>Projekto veiklos sąnaudos, tūkst. Eur</t>
  </si>
  <si>
    <t>Geriamojo vandens tiekimas ir nuotekų tvarkymas</t>
  </si>
  <si>
    <t xml:space="preserve">iš viso </t>
  </si>
  <si>
    <t xml:space="preserve">surinkimas </t>
  </si>
  <si>
    <t>Tiesioginės sąnaudos, priklausančios nuo investicijų</t>
  </si>
  <si>
    <t>Ilgalaikio turto nusidėvėjimo sąnaudos</t>
  </si>
  <si>
    <t>Iš viso sąnaudos</t>
  </si>
  <si>
    <t>Nusidėvėjimo (amortizacijos) paskaičiavimas</t>
  </si>
  <si>
    <t>Ilgis, km arba vnt.</t>
  </si>
  <si>
    <t>Vertė, tūkst.Eur</t>
  </si>
  <si>
    <t>Nusidėvėjimo laikotarpis</t>
  </si>
  <si>
    <t>Sąnaudos tūkst. Eur/metus</t>
  </si>
  <si>
    <t>Bendra vertė (be dotacijų, subsidijų)</t>
  </si>
  <si>
    <t>Vandentiekio tinklai</t>
  </si>
  <si>
    <t>Nuotekų tinklai</t>
  </si>
  <si>
    <t>,</t>
  </si>
  <si>
    <t>Paslaugų kainų pokyčio skaičiavimas</t>
  </si>
  <si>
    <t>Bendros veiklos sąnaudos prieš projektą</t>
  </si>
  <si>
    <t>Bendros veiklos sąnaudos po projekto</t>
  </si>
  <si>
    <t>Projekto įtaka paslaugų kainoms, Eur/m3</t>
  </si>
  <si>
    <t xml:space="preserve">Projektas 2.2.2. Vandentiekio ir nuotekų surinkimo tinklų plėtra Kretingos aglomeracijoje (VIPA II) 	</t>
  </si>
  <si>
    <t>Projektai 2.2.4-2.2.11, 2.2.13-2.2.14 Vandentiekio ir nuotekų tinklų rekonstrukcija ir statyba</t>
  </si>
  <si>
    <t xml:space="preserve">Projektų rodikliai </t>
  </si>
  <si>
    <t>Paviršinių nuotekų surinkimas</t>
  </si>
  <si>
    <t>Rekonstrukcija, tūkst.Eur</t>
  </si>
  <si>
    <t>Statyba</t>
  </si>
  <si>
    <t>tūkst.Eur</t>
  </si>
  <si>
    <t>km</t>
  </si>
  <si>
    <t xml:space="preserve"> Vandentiekio ir nuotekų tinklų rekonstrukcija Klaipėdos g. ties 125, 125A, 125B daugiabučiais namais, Kretingoje</t>
  </si>
  <si>
    <t>Vandentiekio ir nuotekų tinklų rekonstrukcija Mokyklos g., Vydmantai</t>
  </si>
  <si>
    <t>Vandentiekio tinklai Maironio g., Kretinga</t>
  </si>
  <si>
    <t>Kalniškių k. ir Lubių k. vandentiekio tinklų sujungimas</t>
  </si>
  <si>
    <t>Vandentiekio įvadų ir nuotekų išvadų statyba Tiekėjų g. į tuščius sklypus</t>
  </si>
  <si>
    <t>Vandentiekio tinklai Vidurinė g., Darbėnai</t>
  </si>
  <si>
    <t xml:space="preserve"> Slėginės nuotekų linijos statyba Verslininkų g., Vydmantai</t>
  </si>
  <si>
    <t>Vandentiekio, nuotekų ir paviršinių nuotekų tinklų rekonstrukcija Topolių akl., Kretinga</t>
  </si>
  <si>
    <t>Vandentiekio, nuotekų ir paviršinių nuotekų tinklų rekonstrukcija ir naujų vandentiekio ir paviršinių nuotekų tinklų statyba Sporto ir Stadiono g., Kretinga</t>
  </si>
  <si>
    <t>Vandentiekio įvadų, paviršinių nuotekų tinklų statyba ir nuotekų tinklų rekonstrukcija Liepų g., Kretinga</t>
  </si>
  <si>
    <t>IŠ VISO:</t>
  </si>
  <si>
    <t>Paviršinių nuotekų tvarkymas</t>
  </si>
  <si>
    <t>Paviršinių nuotekų tinklai</t>
  </si>
  <si>
    <t>Projektai 2.2.15-2.2.20 ir 2.2.23-2.2.25 Vandens ruošyklų statyba, rekonstrukcija</t>
  </si>
  <si>
    <t>Planuojamos statyti/rekonstruoti vandens ruošyklos</t>
  </si>
  <si>
    <t>Papildomos elektros energijos sąnaudos, tūkst.Eur</t>
  </si>
  <si>
    <t>Papildomos technologinių medžiagų sąnaudos, tūkst. Eur</t>
  </si>
  <si>
    <t>Papildomos eksploatacinių medžiagų sąnaudos, tūkst. Eur</t>
  </si>
  <si>
    <t>Papildomos aptarnavimo sąnaudos, tūkst. Eur</t>
  </si>
  <si>
    <t>Iš viso:</t>
  </si>
  <si>
    <t>Vandens kiekis filtrams plauti, tūkst.m3</t>
  </si>
  <si>
    <t>Vandens gerinimo įrenginių rekonstrukcija Kalniškiuose</t>
  </si>
  <si>
    <t>Raguviškių vandens gerinimo įrenginiai</t>
  </si>
  <si>
    <t>Leliūnų vandens gerinimo įrenginiai</t>
  </si>
  <si>
    <t>Juodupėnų vandens gerinimo įrenginiai</t>
  </si>
  <si>
    <t>Laukžemės vandens gerinimo įrenginiai</t>
  </si>
  <si>
    <t>Lazdininkų vandens gerinimo įrenginiai</t>
  </si>
  <si>
    <t>Grūšlaukės vandens gerinimo įrenginiai</t>
  </si>
  <si>
    <t>Rūdaičių vandens gerinimo įrenginiai</t>
  </si>
  <si>
    <t>Žutautų vandens gerinimo įrenginiai</t>
  </si>
  <si>
    <t>Ilgalaikio turto nusidėvėjimo sąnaudų skaičiavimas</t>
  </si>
  <si>
    <t>Projektas 2.2.22 Dupulčių k. nuotekų tinklų prijungimas prie Kluonalių k. (Kretingos m. aglomeracija)</t>
  </si>
  <si>
    <t>Rodikliai įtakos kainoms skaičiavimui</t>
  </si>
  <si>
    <r>
      <t>Dupulčių gyv. surinktų nuotekų kiekis , tūkst.m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>/metus</t>
    </r>
  </si>
  <si>
    <t>Investicijos vertė, tūkst.Eur</t>
  </si>
  <si>
    <t>Metinės nusidėvėjimo sąnaudos, tūkst. Eur</t>
  </si>
  <si>
    <t>Nusidėvėjimo laikotarpis metais</t>
  </si>
  <si>
    <r>
      <t>Dupulčių nuotekų valyklos elektros lyginamoji norma kWh/m</t>
    </r>
    <r>
      <rPr>
        <vertAlign val="superscript"/>
        <sz val="10"/>
        <rFont val="Times New Roman"/>
        <family val="1"/>
        <charset val="186"/>
      </rPr>
      <t>3</t>
    </r>
  </si>
  <si>
    <r>
      <t>Kretingos nuotekų valyklos elektros lyginamoji norma kWh/m</t>
    </r>
    <r>
      <rPr>
        <vertAlign val="superscript"/>
        <sz val="10"/>
        <rFont val="Times New Roman"/>
        <family val="1"/>
        <charset val="186"/>
      </rPr>
      <t>3</t>
    </r>
  </si>
  <si>
    <t>El.energijos kaina (kartu su perdavimu)</t>
  </si>
  <si>
    <t xml:space="preserve">Elektros energijos sąnaudų pokytis </t>
  </si>
  <si>
    <t>Priemonė 2.3.6 Vandens kokybės gerinimo priemonių įdiegimas</t>
  </si>
  <si>
    <t>Individualių vandens filtrų skaičius</t>
  </si>
  <si>
    <t>Priežiūros sąnaudos, tūkst.Eur</t>
  </si>
  <si>
    <t>Priežiūros sąnaudos</t>
  </si>
  <si>
    <t xml:space="preserve">Priemonė 2.3.17 Saulės jėgainė 250 kWh </t>
  </si>
  <si>
    <t>Elektros energijos kaina, Eur/kWh</t>
  </si>
  <si>
    <t>Iš viso pagaminta el.energijos per metus, kwh</t>
  </si>
  <si>
    <t>Per metus sutaupyta elektros energijos sąnaudų, tūkst.Eur</t>
  </si>
  <si>
    <t>Elektrinės aptarnavimo kaina, .Eur/metus</t>
  </si>
  <si>
    <t>Dotacijos vertė, tūkst.Eur</t>
  </si>
  <si>
    <t>Pagamintos elektros paskirstymas veikloms:</t>
  </si>
  <si>
    <t>Vandens gerinimas kWh/metus</t>
  </si>
  <si>
    <t>Nuotekų surinkimas kWh/metus</t>
  </si>
  <si>
    <t>Nuotekų valymas kWh/metus</t>
  </si>
  <si>
    <t>Elektros sąnaudų sumažėjimas</t>
  </si>
  <si>
    <t>Elektrinės aptarnavimo sąnaudos</t>
  </si>
  <si>
    <t>Projektas 2.2.29. LAAIF „Gyvenamųjų būstų prijungimas prie esamos centralizuotos nuotekų tvarkymo sistemos Kretingos aglomeracijoje"</t>
  </si>
  <si>
    <t>Vandentiekio, buitinių ir paviršinių (lietaus) nuotekų tinklų Vytauto g., Kretingos m., Kretingos r. sav., statybos ir rekonstrukcijos darbai</t>
  </si>
  <si>
    <t>Vandentiekio, buitinių nuotekų tinklų ir paviršinių nuotekų tinklų rekonstrukcija Melioratorių g., Kretingos m.</t>
  </si>
  <si>
    <t>Gluosnių g. Vydmantai, vandentiekio tinklų rekonstrukcija</t>
  </si>
  <si>
    <t>Projektai 2.2.4-2.2.11, 2.2.13-2.2.14, 2.2.27, 2.2.30, 2.3.23 Vandentiekio ir nuotekų tinklų rekonstrukcija ir statyba</t>
  </si>
  <si>
    <t>PROJEKTAS</t>
  </si>
  <si>
    <t xml:space="preserve">UAB "Kretingos vandenys" 2023-2027 m. veiklos plano, patvirtinto 2022-10-27 </t>
  </si>
  <si>
    <t xml:space="preserve">Kretingos rajono savivaldybės tarybos sprendimu  Nr. T2-269 </t>
  </si>
  <si>
    <t xml:space="preserve">(protokolo Nr.10) </t>
  </si>
  <si>
    <t>2 Priedas</t>
  </si>
  <si>
    <t xml:space="preserve">(2023 m. spalio 5 d. UAB „Kretingos vandenys“ Valdybos sprendimo redakcija </t>
  </si>
  <si>
    <t>2023 m. spalio 5 d. Bendrovės valdybos protokolo Nr.10 priedas</t>
  </si>
  <si>
    <t>2024 m. kovo 7 d. Bendrovės valdybos protokolo Nr.1 priedas</t>
  </si>
  <si>
    <t xml:space="preserve">(2024 m. kovo 7 d. UAB „Kretingos vandenys“ Valdybos sprendimo redakcija </t>
  </si>
  <si>
    <t xml:space="preserve">(protokolo Nr.1) </t>
  </si>
  <si>
    <t>Vandentiekio ir nuotekų tinklų statyba Panevėžio g., Kretingos m.</t>
  </si>
  <si>
    <t>Vandentiekio tinklų sužiedinimas Vilniaus g., Žemaitės al., Kretingos m.</t>
  </si>
  <si>
    <t>Magistralinių vandentiekio, nuotekų ir paviršinių nuotekų tinklų statyba, vandentiekio ir nuotekų tinklų rekonstrukcija Pasieniečių g., Kretingos m.</t>
  </si>
  <si>
    <t>Magistralinių vandentiekio, nuotekų ir paviršinių nuotekų tinklų statyba, vandentiekio ir nuotekų tinklų rekonstrukcija Geležinkelio g., Kretingos m.</t>
  </si>
  <si>
    <t xml:space="preserve">Paviršinių (lietaus) nuotekų tinklų rekonstrukcija, vandentiekio ir buitinių nuotekų tinklų statyba Laukų g., Kretingos m. </t>
  </si>
  <si>
    <t>Šukės vandens gerinimo įrenginiai</t>
  </si>
  <si>
    <t>Senosios Įpilties vandens gerinimo įrenginiai</t>
  </si>
  <si>
    <t>Projektas 2.3.29. Oro padavimo nuotekų valykloje paviršiniais aeratoriais sistemos keitimas purkštukais</t>
  </si>
  <si>
    <t>Elektros energijos sąnaudų pokytis, kWh</t>
  </si>
  <si>
    <t xml:space="preserve">Elektros energijos sąnaudų pokytis, tūkst. Eur </t>
  </si>
  <si>
    <t>Elektros energijos sąnaudos</t>
  </si>
  <si>
    <t>Projektų įtaka paslaugų kainoms, Eur/m3</t>
  </si>
  <si>
    <t>2025 m. vasario 27 d. Bendrovės valdybos protokolo Nr.    priedas</t>
  </si>
  <si>
    <t xml:space="preserve">(2025 m. vasario 27 d. UAB „Kretingos vandenys“ Valdybos sprendimo redakcija </t>
  </si>
  <si>
    <t xml:space="preserve">(protokolo Nr.   ) </t>
  </si>
  <si>
    <t>2025 m. vasario 27 d. Bendrovės valdybos protokolo Nr.  2  priedas</t>
  </si>
  <si>
    <t xml:space="preserve">(protokolo Nr. 2 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</si>
</sst>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%"/>
    <numFmt numFmtId="167" formatCode="0.0"/>
  </numFmts>
  <fonts count="5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vertAlign val="superscript"/>
      <sz val="10"/>
      <name val="Times New Roman"/>
      <family val="1"/>
      <charset val="186"/>
    </font>
    <font>
      <b/>
      <strike/>
      <sz val="11"/>
      <color theme="1"/>
      <name val="Calibri"/>
      <family val="2"/>
      <charset val="186"/>
      <scheme val="minor"/>
    </font>
    <font>
      <strike/>
      <sz val="1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b/>
      <strike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b/>
      <strike/>
      <sz val="9"/>
      <name val="Times New Roman"/>
      <family val="1"/>
      <charset val="186"/>
    </font>
    <font>
      <strike/>
      <sz val="8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i/>
      <strike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rgb="FFED0000"/>
      <name val="Times New Roman"/>
      <family val="1"/>
      <charset val="186"/>
    </font>
    <font>
      <sz val="11"/>
      <color rgb="FFED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3" fillId="0" borderId="2" xfId="0" applyFont="1" applyBorder="1" applyAlignment="1" applyProtection="1">
      <alignment horizontal="center" vertical="center"/>
      <protection hidden="1"/>
    </xf>
    <xf numFmtId="1" fontId="3" fillId="0" borderId="4" xfId="0" applyNumberFormat="1" applyFont="1" applyBorder="1" applyAlignment="1" applyProtection="1">
      <alignment vertical="center"/>
      <protection hidden="1"/>
    </xf>
    <xf numFmtId="1" fontId="3" fillId="0" borderId="4" xfId="0" applyNumberFormat="1" applyFont="1" applyBorder="1" applyAlignment="1" applyProtection="1">
      <alignment horizontal="center" vertical="center"/>
      <protection hidden="1"/>
    </xf>
    <xf numFmtId="1" fontId="3" fillId="0" borderId="4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vertical="center"/>
      <protection hidden="1"/>
    </xf>
    <xf numFmtId="0" fontId="9" fillId="0" borderId="31" xfId="0" applyFont="1" applyBorder="1" applyAlignment="1" applyProtection="1">
      <alignment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164" fontId="9" fillId="0" borderId="33" xfId="0" applyNumberFormat="1" applyFont="1" applyBorder="1" applyAlignment="1" applyProtection="1">
      <alignment horizontal="center" vertical="center"/>
      <protection hidden="1"/>
    </xf>
    <xf numFmtId="164" fontId="11" fillId="0" borderId="33" xfId="0" applyNumberFormat="1" applyFont="1" applyBorder="1" applyAlignment="1" applyProtection="1">
      <alignment horizontal="right" vertical="center"/>
      <protection hidden="1"/>
    </xf>
    <xf numFmtId="164" fontId="9" fillId="0" borderId="34" xfId="0" applyNumberFormat="1" applyFont="1" applyBorder="1" applyAlignment="1" applyProtection="1">
      <alignment horizontal="center" vertical="center"/>
      <protection hidden="1"/>
    </xf>
    <xf numFmtId="3" fontId="11" fillId="0" borderId="35" xfId="0" applyNumberFormat="1" applyFont="1" applyBorder="1" applyAlignment="1" applyProtection="1">
      <alignment horizontal="center" vertical="center"/>
      <protection hidden="1"/>
    </xf>
    <xf numFmtId="164" fontId="9" fillId="0" borderId="35" xfId="0" applyNumberFormat="1" applyFont="1" applyBorder="1" applyAlignment="1" applyProtection="1">
      <alignment horizontal="center" vertical="center"/>
      <protection hidden="1"/>
    </xf>
    <xf numFmtId="3" fontId="10" fillId="0" borderId="30" xfId="0" applyNumberFormat="1" applyFont="1" applyBorder="1" applyAlignment="1" applyProtection="1">
      <alignment horizontal="center" vertical="center"/>
      <protection hidden="1"/>
    </xf>
    <xf numFmtId="3" fontId="10" fillId="0" borderId="36" xfId="0" applyNumberFormat="1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3" fontId="10" fillId="0" borderId="40" xfId="0" applyNumberFormat="1" applyFont="1" applyBorder="1" applyAlignment="1" applyProtection="1">
      <alignment horizontal="center" vertical="center"/>
      <protection hidden="1"/>
    </xf>
    <xf numFmtId="164" fontId="9" fillId="0" borderId="41" xfId="0" applyNumberFormat="1" applyFont="1" applyBorder="1" applyAlignment="1" applyProtection="1">
      <alignment horizontal="center" vertical="center"/>
      <protection hidden="1"/>
    </xf>
    <xf numFmtId="164" fontId="10" fillId="0" borderId="42" xfId="0" applyNumberFormat="1" applyFont="1" applyBorder="1" applyAlignment="1" applyProtection="1">
      <alignment vertical="center"/>
      <protection hidden="1"/>
    </xf>
    <xf numFmtId="164" fontId="9" fillId="0" borderId="43" xfId="0" applyNumberFormat="1" applyFont="1" applyBorder="1" applyAlignment="1" applyProtection="1">
      <alignment horizontal="center" vertical="center"/>
      <protection hidden="1"/>
    </xf>
    <xf numFmtId="3" fontId="11" fillId="0" borderId="41" xfId="0" applyNumberFormat="1" applyFont="1" applyBorder="1" applyAlignment="1" applyProtection="1">
      <alignment horizontal="center" vertical="center"/>
      <protection hidden="1"/>
    </xf>
    <xf numFmtId="3" fontId="10" fillId="0" borderId="37" xfId="0" applyNumberFormat="1" applyFont="1" applyBorder="1" applyAlignment="1" applyProtection="1">
      <alignment horizontal="center" vertical="center"/>
      <protection hidden="1"/>
    </xf>
    <xf numFmtId="164" fontId="10" fillId="0" borderId="41" xfId="0" applyNumberFormat="1" applyFont="1" applyBorder="1" applyAlignment="1" applyProtection="1">
      <alignment horizontal="center" vertical="center"/>
      <protection hidden="1"/>
    </xf>
    <xf numFmtId="164" fontId="10" fillId="0" borderId="43" xfId="0" applyNumberFormat="1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vertical="center"/>
      <protection hidden="1"/>
    </xf>
    <xf numFmtId="0" fontId="10" fillId="0" borderId="46" xfId="0" applyFont="1" applyBorder="1" applyAlignment="1" applyProtection="1">
      <alignment vertical="center"/>
      <protection hidden="1"/>
    </xf>
    <xf numFmtId="3" fontId="10" fillId="0" borderId="47" xfId="0" applyNumberFormat="1" applyFont="1" applyBorder="1" applyAlignment="1" applyProtection="1">
      <alignment horizontal="center" vertical="center"/>
      <protection hidden="1"/>
    </xf>
    <xf numFmtId="3" fontId="11" fillId="0" borderId="16" xfId="0" applyNumberFormat="1" applyFont="1" applyBorder="1" applyAlignment="1" applyProtection="1">
      <alignment horizontal="center" vertical="center"/>
      <protection hidden="1"/>
    </xf>
    <xf numFmtId="3" fontId="10" fillId="0" borderId="44" xfId="0" applyNumberFormat="1" applyFont="1" applyBorder="1" applyAlignment="1" applyProtection="1">
      <alignment horizontal="center" vertical="center"/>
      <protection hidden="1"/>
    </xf>
    <xf numFmtId="164" fontId="10" fillId="0" borderId="16" xfId="0" applyNumberFormat="1" applyFont="1" applyBorder="1" applyAlignment="1" applyProtection="1">
      <alignment horizontal="center" vertical="center"/>
      <protection hidden="1"/>
    </xf>
    <xf numFmtId="164" fontId="10" fillId="0" borderId="17" xfId="0" applyNumberFormat="1" applyFont="1" applyBorder="1" applyAlignment="1" applyProtection="1">
      <alignment horizontal="center" vertical="center"/>
      <protection hidden="1"/>
    </xf>
    <xf numFmtId="164" fontId="10" fillId="0" borderId="41" xfId="0" applyNumberFormat="1" applyFont="1" applyBorder="1" applyAlignment="1" applyProtection="1">
      <alignment horizontal="right" vertical="center"/>
      <protection hidden="1"/>
    </xf>
    <xf numFmtId="164" fontId="10" fillId="0" borderId="38" xfId="0" applyNumberFormat="1" applyFont="1" applyBorder="1" applyAlignment="1" applyProtection="1">
      <alignment horizontal="right" vertical="center"/>
      <protection hidden="1"/>
    </xf>
    <xf numFmtId="164" fontId="10" fillId="0" borderId="17" xfId="0" applyNumberFormat="1" applyFont="1" applyBorder="1" applyAlignment="1" applyProtection="1">
      <alignment horizontal="right" vertical="center"/>
      <protection hidden="1"/>
    </xf>
    <xf numFmtId="164" fontId="10" fillId="0" borderId="38" xfId="0" applyNumberFormat="1" applyFont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 applyProtection="1">
      <alignment vertical="center"/>
      <protection hidden="1"/>
    </xf>
    <xf numFmtId="0" fontId="10" fillId="0" borderId="49" xfId="0" applyFont="1" applyBorder="1" applyAlignment="1" applyProtection="1">
      <alignment vertical="center"/>
      <protection hidden="1"/>
    </xf>
    <xf numFmtId="3" fontId="10" fillId="0" borderId="50" xfId="0" applyNumberFormat="1" applyFont="1" applyBorder="1" applyAlignment="1" applyProtection="1">
      <alignment horizontal="center" vertical="center"/>
      <protection hidden="1"/>
    </xf>
    <xf numFmtId="164" fontId="10" fillId="0" borderId="51" xfId="0" applyNumberFormat="1" applyFont="1" applyBorder="1" applyAlignment="1" applyProtection="1">
      <alignment horizontal="center" vertical="center"/>
      <protection hidden="1"/>
    </xf>
    <xf numFmtId="164" fontId="10" fillId="0" borderId="51" xfId="0" applyNumberFormat="1" applyFont="1" applyBorder="1" applyAlignment="1" applyProtection="1">
      <alignment horizontal="right" vertical="center"/>
      <protection hidden="1"/>
    </xf>
    <xf numFmtId="164" fontId="10" fillId="0" borderId="52" xfId="0" applyNumberFormat="1" applyFont="1" applyBorder="1" applyAlignment="1" applyProtection="1">
      <alignment horizontal="center" vertical="center"/>
      <protection hidden="1"/>
    </xf>
    <xf numFmtId="164" fontId="10" fillId="0" borderId="35" xfId="0" applyNumberFormat="1" applyFont="1" applyBorder="1" applyAlignment="1" applyProtection="1">
      <alignment horizontal="center" vertical="center"/>
      <protection hidden="1"/>
    </xf>
    <xf numFmtId="164" fontId="10" fillId="0" borderId="48" xfId="0" applyNumberFormat="1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vertical="center"/>
      <protection hidden="1"/>
    </xf>
    <xf numFmtId="3" fontId="10" fillId="0" borderId="41" xfId="0" applyNumberFormat="1" applyFont="1" applyBorder="1" applyAlignment="1" applyProtection="1">
      <alignment horizontal="center" vertical="center"/>
      <protection hidden="1"/>
    </xf>
    <xf numFmtId="3" fontId="10" fillId="0" borderId="42" xfId="0" applyNumberFormat="1" applyFont="1" applyBorder="1" applyAlignment="1" applyProtection="1">
      <alignment horizontal="center" vertical="center"/>
      <protection hidden="1"/>
    </xf>
    <xf numFmtId="3" fontId="10" fillId="0" borderId="43" xfId="0" applyNumberFormat="1" applyFont="1" applyBorder="1" applyAlignment="1" applyProtection="1">
      <alignment horizontal="center" vertical="center"/>
      <protection hidden="1"/>
    </xf>
    <xf numFmtId="0" fontId="10" fillId="0" borderId="41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center" vertical="center"/>
      <protection hidden="1"/>
    </xf>
    <xf numFmtId="165" fontId="10" fillId="0" borderId="37" xfId="0" applyNumberFormat="1" applyFont="1" applyBorder="1" applyAlignment="1" applyProtection="1">
      <alignment horizontal="center" vertical="center"/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10" fillId="0" borderId="16" xfId="0" applyNumberFormat="1" applyFont="1" applyBorder="1" applyAlignment="1" applyProtection="1">
      <alignment horizontal="center" vertical="center"/>
      <protection hidden="1"/>
    </xf>
    <xf numFmtId="3" fontId="10" fillId="0" borderId="53" xfId="0" applyNumberFormat="1" applyFont="1" applyBorder="1" applyAlignment="1" applyProtection="1">
      <alignment horizontal="center" vertical="center"/>
      <protection hidden="1"/>
    </xf>
    <xf numFmtId="3" fontId="10" fillId="0" borderId="17" xfId="0" applyNumberFormat="1" applyFont="1" applyBorder="1" applyAlignment="1" applyProtection="1">
      <alignment horizontal="center" vertical="center"/>
      <protection hidden="1"/>
    </xf>
    <xf numFmtId="164" fontId="10" fillId="0" borderId="44" xfId="0" applyNumberFormat="1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165" fontId="10" fillId="0" borderId="44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vertical="center"/>
      <protection hidden="1"/>
    </xf>
    <xf numFmtId="0" fontId="12" fillId="0" borderId="52" xfId="0" applyFont="1" applyBorder="1" applyAlignment="1" applyProtection="1">
      <alignment vertical="center"/>
      <protection hidden="1"/>
    </xf>
    <xf numFmtId="3" fontId="10" fillId="0" borderId="35" xfId="0" applyNumberFormat="1" applyFont="1" applyBorder="1" applyAlignment="1" applyProtection="1">
      <alignment horizontal="center" vertical="center"/>
      <protection hidden="1"/>
    </xf>
    <xf numFmtId="3" fontId="10" fillId="0" borderId="51" xfId="0" applyNumberFormat="1" applyFont="1" applyBorder="1" applyAlignment="1" applyProtection="1">
      <alignment horizontal="center" vertical="center"/>
      <protection hidden="1"/>
    </xf>
    <xf numFmtId="3" fontId="10" fillId="0" borderId="52" xfId="0" applyNumberFormat="1" applyFont="1" applyBorder="1" applyAlignment="1" applyProtection="1">
      <alignment horizontal="center" vertical="center"/>
      <protection hidden="1"/>
    </xf>
    <xf numFmtId="164" fontId="10" fillId="0" borderId="30" xfId="0" applyNumberFormat="1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165" fontId="10" fillId="0" borderId="30" xfId="0" applyNumberFormat="1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vertical="center"/>
      <protection hidden="1"/>
    </xf>
    <xf numFmtId="164" fontId="10" fillId="0" borderId="42" xfId="0" applyNumberFormat="1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vertical="center"/>
      <protection hidden="1"/>
    </xf>
    <xf numFmtId="166" fontId="11" fillId="0" borderId="47" xfId="0" applyNumberFormat="1" applyFont="1" applyBorder="1" applyAlignment="1" applyProtection="1">
      <alignment horizontal="center" vertical="center"/>
      <protection hidden="1"/>
    </xf>
    <xf numFmtId="166" fontId="9" fillId="0" borderId="53" xfId="0" applyNumberFormat="1" applyFont="1" applyBorder="1" applyAlignment="1" applyProtection="1">
      <alignment horizontal="center" vertical="center"/>
      <protection hidden="1"/>
    </xf>
    <xf numFmtId="166" fontId="10" fillId="0" borderId="53" xfId="0" applyNumberFormat="1" applyFont="1" applyBorder="1" applyAlignment="1" applyProtection="1">
      <alignment horizontal="center" vertical="center"/>
      <protection hidden="1"/>
    </xf>
    <xf numFmtId="166" fontId="10" fillId="0" borderId="17" xfId="0" applyNumberFormat="1" applyFont="1" applyBorder="1" applyAlignment="1" applyProtection="1">
      <alignment horizontal="center" vertical="center"/>
      <protection hidden="1"/>
    </xf>
    <xf numFmtId="166" fontId="10" fillId="0" borderId="16" xfId="0" applyNumberFormat="1" applyFont="1" applyBorder="1" applyAlignment="1" applyProtection="1">
      <alignment horizontal="center" vertical="center"/>
      <protection hidden="1"/>
    </xf>
    <xf numFmtId="10" fontId="9" fillId="0" borderId="16" xfId="0" applyNumberFormat="1" applyFont="1" applyBorder="1" applyAlignment="1" applyProtection="1">
      <alignment horizontal="center" vertical="center"/>
      <protection hidden="1"/>
    </xf>
    <xf numFmtId="166" fontId="11" fillId="0" borderId="50" xfId="0" applyNumberFormat="1" applyFont="1" applyBorder="1" applyAlignment="1" applyProtection="1">
      <alignment horizontal="center" vertical="center"/>
      <protection hidden="1"/>
    </xf>
    <xf numFmtId="166" fontId="10" fillId="0" borderId="56" xfId="0" applyNumberFormat="1" applyFont="1" applyBorder="1" applyAlignment="1" applyProtection="1">
      <alignment horizontal="center" vertical="center"/>
      <protection hidden="1"/>
    </xf>
    <xf numFmtId="166" fontId="10" fillId="0" borderId="51" xfId="0" applyNumberFormat="1" applyFont="1" applyBorder="1" applyAlignment="1" applyProtection="1">
      <alignment horizontal="center" vertical="center"/>
      <protection hidden="1"/>
    </xf>
    <xf numFmtId="166" fontId="10" fillId="0" borderId="52" xfId="0" applyNumberFormat="1" applyFont="1" applyBorder="1" applyAlignment="1" applyProtection="1">
      <alignment horizontal="center" vertical="center"/>
      <protection hidden="1"/>
    </xf>
    <xf numFmtId="166" fontId="10" fillId="0" borderId="35" xfId="0" applyNumberFormat="1" applyFont="1" applyBorder="1" applyAlignment="1" applyProtection="1">
      <alignment horizontal="center" vertical="center"/>
      <protection hidden="1"/>
    </xf>
    <xf numFmtId="167" fontId="10" fillId="0" borderId="52" xfId="0" applyNumberFormat="1" applyFont="1" applyBorder="1" applyAlignment="1" applyProtection="1">
      <alignment horizontal="center" vertical="center"/>
      <protection hidden="1"/>
    </xf>
    <xf numFmtId="4" fontId="9" fillId="0" borderId="40" xfId="0" applyNumberFormat="1" applyFont="1" applyBorder="1" applyAlignment="1" applyProtection="1">
      <alignment horizontal="center" vertical="center"/>
      <protection hidden="1"/>
    </xf>
    <xf numFmtId="4" fontId="9" fillId="0" borderId="41" xfId="0" applyNumberFormat="1" applyFont="1" applyBorder="1" applyAlignment="1" applyProtection="1">
      <alignment horizontal="center" vertical="center"/>
      <protection hidden="1"/>
    </xf>
    <xf numFmtId="4" fontId="13" fillId="0" borderId="42" xfId="0" applyNumberFormat="1" applyFont="1" applyBorder="1" applyAlignment="1" applyProtection="1">
      <alignment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9" fillId="0" borderId="42" xfId="0" applyNumberFormat="1" applyFont="1" applyBorder="1" applyAlignment="1" applyProtection="1">
      <alignment horizontal="center" vertical="center"/>
      <protection hidden="1"/>
    </xf>
    <xf numFmtId="4" fontId="9" fillId="0" borderId="37" xfId="0" applyNumberFormat="1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4" fontId="9" fillId="0" borderId="47" xfId="0" applyNumberFormat="1" applyFont="1" applyBorder="1" applyAlignment="1" applyProtection="1">
      <alignment horizontal="center" vertical="center"/>
      <protection hidden="1"/>
    </xf>
    <xf numFmtId="4" fontId="9" fillId="0" borderId="16" xfId="0" applyNumberFormat="1" applyFont="1" applyBorder="1" applyAlignment="1" applyProtection="1">
      <alignment horizontal="center" vertical="center"/>
      <protection hidden="1"/>
    </xf>
    <xf numFmtId="4" fontId="13" fillId="0" borderId="53" xfId="0" applyNumberFormat="1" applyFont="1" applyBorder="1" applyAlignment="1" applyProtection="1">
      <alignment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9" fillId="0" borderId="53" xfId="0" applyNumberFormat="1" applyFont="1" applyBorder="1" applyAlignment="1" applyProtection="1">
      <alignment horizontal="center" vertical="center"/>
      <protection hidden="1"/>
    </xf>
    <xf numFmtId="4" fontId="9" fillId="0" borderId="44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4" fontId="10" fillId="0" borderId="16" xfId="0" applyNumberFormat="1" applyFont="1" applyBorder="1" applyAlignment="1" applyProtection="1">
      <alignment horizontal="center" vertical="center"/>
      <protection hidden="1"/>
    </xf>
    <xf numFmtId="4" fontId="11" fillId="0" borderId="16" xfId="0" applyNumberFormat="1" applyFont="1" applyBorder="1" applyAlignment="1" applyProtection="1">
      <alignment horizontal="right" vertical="center"/>
      <protection hidden="1"/>
    </xf>
    <xf numFmtId="4" fontId="10" fillId="0" borderId="45" xfId="0" applyNumberFormat="1" applyFont="1" applyBorder="1" applyAlignment="1" applyProtection="1">
      <alignment horizontal="center" vertical="center"/>
      <protection hidden="1"/>
    </xf>
    <xf numFmtId="4" fontId="10" fillId="0" borderId="17" xfId="0" applyNumberFormat="1" applyFont="1" applyBorder="1" applyAlignment="1" applyProtection="1">
      <alignment horizontal="center" vertical="center"/>
      <protection hidden="1"/>
    </xf>
    <xf numFmtId="4" fontId="11" fillId="0" borderId="53" xfId="0" applyNumberFormat="1" applyFont="1" applyBorder="1" applyAlignment="1" applyProtection="1">
      <alignment horizontal="right" vertical="center"/>
      <protection hidden="1"/>
    </xf>
    <xf numFmtId="4" fontId="10" fillId="0" borderId="53" xfId="0" applyNumberFormat="1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4" fontId="9" fillId="0" borderId="50" xfId="0" applyNumberFormat="1" applyFont="1" applyBorder="1" applyAlignment="1" applyProtection="1">
      <alignment horizontal="center" vertical="center"/>
      <protection hidden="1"/>
    </xf>
    <xf numFmtId="4" fontId="9" fillId="0" borderId="51" xfId="0" applyNumberFormat="1" applyFont="1" applyBorder="1" applyAlignment="1" applyProtection="1">
      <alignment horizontal="center" vertical="center"/>
      <protection hidden="1"/>
    </xf>
    <xf numFmtId="4" fontId="13" fillId="0" borderId="51" xfId="0" applyNumberFormat="1" applyFont="1" applyBorder="1" applyAlignment="1" applyProtection="1">
      <alignment horizontal="right" vertical="center"/>
      <protection hidden="1"/>
    </xf>
    <xf numFmtId="4" fontId="9" fillId="0" borderId="48" xfId="0" applyNumberFormat="1" applyFont="1" applyBorder="1" applyAlignment="1" applyProtection="1">
      <alignment horizontal="center" vertical="center"/>
      <protection hidden="1"/>
    </xf>
    <xf numFmtId="4" fontId="9" fillId="0" borderId="35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8" fillId="0" borderId="58" xfId="0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4" fontId="9" fillId="0" borderId="60" xfId="0" applyNumberFormat="1" applyFont="1" applyBorder="1" applyAlignment="1" applyProtection="1">
      <alignment horizontal="center" vertical="center"/>
      <protection hidden="1"/>
    </xf>
    <xf numFmtId="4" fontId="9" fillId="0" borderId="61" xfId="0" applyNumberFormat="1" applyFont="1" applyBorder="1" applyAlignment="1" applyProtection="1">
      <alignment horizontal="center" vertical="center"/>
      <protection hidden="1"/>
    </xf>
    <xf numFmtId="4" fontId="13" fillId="0" borderId="61" xfId="0" applyNumberFormat="1" applyFont="1" applyBorder="1" applyAlignment="1" applyProtection="1">
      <alignment horizontal="right" vertical="center"/>
      <protection hidden="1"/>
    </xf>
    <xf numFmtId="4" fontId="9" fillId="0" borderId="58" xfId="0" applyNumberFormat="1" applyFont="1" applyBorder="1" applyAlignment="1" applyProtection="1">
      <alignment horizontal="center" vertical="center"/>
      <protection hidden="1"/>
    </xf>
    <xf numFmtId="4" fontId="9" fillId="0" borderId="62" xfId="0" applyNumberFormat="1" applyFont="1" applyBorder="1" applyAlignment="1" applyProtection="1">
      <alignment horizontal="center" vertical="center"/>
      <protection hidden="1"/>
    </xf>
    <xf numFmtId="4" fontId="9" fillId="0" borderId="63" xfId="0" applyNumberFormat="1" applyFont="1" applyBorder="1" applyAlignment="1" applyProtection="1">
      <alignment horizontal="center" vertical="center"/>
      <protection hidden="1"/>
    </xf>
    <xf numFmtId="3" fontId="8" fillId="0" borderId="64" xfId="0" applyNumberFormat="1" applyFont="1" applyBorder="1" applyAlignment="1" applyProtection="1">
      <alignment horizontal="center" vertical="center"/>
      <protection hidden="1"/>
    </xf>
    <xf numFmtId="3" fontId="8" fillId="0" borderId="65" xfId="0" applyNumberFormat="1" applyFont="1" applyBorder="1" applyAlignment="1" applyProtection="1">
      <alignment horizontal="center" vertical="center"/>
      <protection hidden="1"/>
    </xf>
    <xf numFmtId="4" fontId="3" fillId="0" borderId="66" xfId="0" applyNumberFormat="1" applyFont="1" applyBorder="1" applyAlignment="1" applyProtection="1">
      <alignment horizontal="center" vertical="center"/>
      <protection hidden="1"/>
    </xf>
    <xf numFmtId="4" fontId="5" fillId="0" borderId="67" xfId="0" applyNumberFormat="1" applyFont="1" applyBorder="1" applyAlignment="1" applyProtection="1">
      <alignment horizontal="center" vertical="center"/>
      <protection hidden="1"/>
    </xf>
    <xf numFmtId="4" fontId="5" fillId="0" borderId="68" xfId="0" applyNumberFormat="1" applyFont="1" applyBorder="1" applyAlignment="1" applyProtection="1">
      <alignment horizontal="center" vertical="center"/>
      <protection hidden="1"/>
    </xf>
    <xf numFmtId="4" fontId="14" fillId="0" borderId="68" xfId="0" applyNumberFormat="1" applyFont="1" applyBorder="1" applyAlignment="1" applyProtection="1">
      <alignment vertical="center"/>
      <protection hidden="1"/>
    </xf>
    <xf numFmtId="4" fontId="5" fillId="0" borderId="69" xfId="0" applyNumberFormat="1" applyFont="1" applyBorder="1" applyAlignment="1" applyProtection="1">
      <alignment horizontal="center" vertical="center"/>
      <protection hidden="1"/>
    </xf>
    <xf numFmtId="4" fontId="5" fillId="0" borderId="70" xfId="0" applyNumberFormat="1" applyFont="1" applyBorder="1" applyAlignment="1" applyProtection="1">
      <alignment horizontal="center" vertical="center"/>
      <protection hidden="1"/>
    </xf>
    <xf numFmtId="4" fontId="5" fillId="0" borderId="64" xfId="0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7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6" fillId="0" borderId="77" xfId="0" applyFont="1" applyBorder="1" applyAlignment="1">
      <alignment horizontal="center"/>
    </xf>
    <xf numFmtId="0" fontId="8" fillId="0" borderId="77" xfId="0" applyFont="1" applyBorder="1" applyAlignment="1" applyProtection="1">
      <alignment horizontal="left" vertical="center"/>
      <protection hidden="1"/>
    </xf>
    <xf numFmtId="0" fontId="9" fillId="0" borderId="77" xfId="0" applyFont="1" applyBorder="1" applyAlignment="1" applyProtection="1">
      <alignment horizontal="center" vertical="center"/>
      <protection hidden="1"/>
    </xf>
    <xf numFmtId="2" fontId="9" fillId="0" borderId="78" xfId="0" applyNumberFormat="1" applyFont="1" applyBorder="1" applyAlignment="1" applyProtection="1">
      <alignment horizontal="center" vertical="center"/>
      <protection hidden="1"/>
    </xf>
    <xf numFmtId="2" fontId="9" fillId="0" borderId="79" xfId="0" applyNumberFormat="1" applyFont="1" applyBorder="1" applyAlignment="1" applyProtection="1">
      <alignment horizontal="center" vertical="center"/>
      <protection hidden="1"/>
    </xf>
    <xf numFmtId="2" fontId="13" fillId="0" borderId="79" xfId="0" applyNumberFormat="1" applyFont="1" applyBorder="1" applyAlignment="1" applyProtection="1">
      <alignment horizontal="right" vertical="center"/>
      <protection hidden="1"/>
    </xf>
    <xf numFmtId="2" fontId="9" fillId="0" borderId="80" xfId="0" applyNumberFormat="1" applyFont="1" applyBorder="1" applyAlignment="1" applyProtection="1">
      <alignment horizontal="center" vertical="center"/>
      <protection hidden="1"/>
    </xf>
    <xf numFmtId="2" fontId="9" fillId="0" borderId="77" xfId="0" applyNumberFormat="1" applyFont="1" applyBorder="1" applyAlignment="1" applyProtection="1">
      <alignment horizontal="center" vertical="center"/>
      <protection hidden="1"/>
    </xf>
    <xf numFmtId="0" fontId="16" fillId="0" borderId="44" xfId="0" applyFont="1" applyBorder="1" applyAlignment="1">
      <alignment horizontal="center"/>
    </xf>
    <xf numFmtId="0" fontId="8" fillId="0" borderId="44" xfId="0" applyFont="1" applyBorder="1" applyAlignment="1" applyProtection="1">
      <alignment horizontal="left" vertical="center"/>
      <protection hidden="1"/>
    </xf>
    <xf numFmtId="2" fontId="9" fillId="0" borderId="44" xfId="0" applyNumberFormat="1" applyFont="1" applyBorder="1" applyAlignment="1" applyProtection="1">
      <alignment horizontal="center" vertical="center"/>
      <protection hidden="1"/>
    </xf>
    <xf numFmtId="2" fontId="9" fillId="0" borderId="47" xfId="0" applyNumberFormat="1" applyFont="1" applyBorder="1" applyAlignment="1" applyProtection="1">
      <alignment horizontal="center" vertical="center"/>
      <protection hidden="1"/>
    </xf>
    <xf numFmtId="2" fontId="9" fillId="0" borderId="16" xfId="0" applyNumberFormat="1" applyFont="1" applyBorder="1" applyAlignment="1" applyProtection="1">
      <alignment horizontal="center" vertical="center"/>
      <protection hidden="1"/>
    </xf>
    <xf numFmtId="2" fontId="13" fillId="0" borderId="16" xfId="0" applyNumberFormat="1" applyFont="1" applyBorder="1" applyAlignment="1" applyProtection="1">
      <alignment horizontal="right" vertical="center"/>
      <protection hidden="1"/>
    </xf>
    <xf numFmtId="2" fontId="9" fillId="0" borderId="45" xfId="0" applyNumberFormat="1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left" vertical="center" wrapText="1"/>
      <protection hidden="1"/>
    </xf>
    <xf numFmtId="0" fontId="12" fillId="0" borderId="44" xfId="0" applyFont="1" applyBorder="1" applyAlignment="1" applyProtection="1">
      <alignment horizontal="left" vertical="center"/>
      <protection hidden="1"/>
    </xf>
    <xf numFmtId="2" fontId="10" fillId="0" borderId="47" xfId="0" applyNumberFormat="1" applyFont="1" applyBorder="1" applyAlignment="1" applyProtection="1">
      <alignment horizontal="center" vertical="center"/>
      <protection hidden="1"/>
    </xf>
    <xf numFmtId="2" fontId="10" fillId="0" borderId="16" xfId="0" applyNumberFormat="1" applyFont="1" applyBorder="1" applyAlignment="1" applyProtection="1">
      <alignment horizontal="center" vertical="center"/>
      <protection hidden="1"/>
    </xf>
    <xf numFmtId="2" fontId="11" fillId="0" borderId="16" xfId="0" applyNumberFormat="1" applyFont="1" applyBorder="1" applyAlignment="1" applyProtection="1">
      <alignment horizontal="right" vertical="center"/>
      <protection hidden="1"/>
    </xf>
    <xf numFmtId="2" fontId="10" fillId="0" borderId="45" xfId="0" applyNumberFormat="1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>
      <alignment horizontal="center"/>
    </xf>
    <xf numFmtId="0" fontId="12" fillId="0" borderId="81" xfId="0" applyFont="1" applyBorder="1" applyAlignment="1" applyProtection="1">
      <alignment horizontal="left" vertical="center"/>
      <protection hidden="1"/>
    </xf>
    <xf numFmtId="2" fontId="9" fillId="0" borderId="81" xfId="0" applyNumberFormat="1" applyFont="1" applyBorder="1" applyAlignment="1" applyProtection="1">
      <alignment horizontal="center" vertical="center"/>
      <protection hidden="1"/>
    </xf>
    <xf numFmtId="2" fontId="10" fillId="0" borderId="82" xfId="0" applyNumberFormat="1" applyFont="1" applyBorder="1" applyAlignment="1" applyProtection="1">
      <alignment horizontal="center" vertical="center"/>
      <protection hidden="1"/>
    </xf>
    <xf numFmtId="2" fontId="10" fillId="0" borderId="74" xfId="0" applyNumberFormat="1" applyFont="1" applyBorder="1" applyAlignment="1" applyProtection="1">
      <alignment horizontal="center" vertical="center"/>
      <protection hidden="1"/>
    </xf>
    <xf numFmtId="2" fontId="11" fillId="0" borderId="74" xfId="0" applyNumberFormat="1" applyFont="1" applyBorder="1" applyAlignment="1" applyProtection="1">
      <alignment horizontal="right" vertical="center"/>
      <protection hidden="1"/>
    </xf>
    <xf numFmtId="2" fontId="10" fillId="0" borderId="83" xfId="0" applyNumberFormat="1" applyFont="1" applyBorder="1" applyAlignment="1" applyProtection="1">
      <alignment horizontal="center" vertical="center"/>
      <protection hidden="1"/>
    </xf>
    <xf numFmtId="0" fontId="8" fillId="0" borderId="77" xfId="0" applyFont="1" applyBorder="1" applyAlignment="1" applyProtection="1">
      <alignment horizontal="center" vertical="center" wrapText="1"/>
      <protection hidden="1"/>
    </xf>
    <xf numFmtId="0" fontId="3" fillId="0" borderId="77" xfId="0" applyFont="1" applyBorder="1" applyAlignment="1" applyProtection="1">
      <alignment horizontal="center" vertical="center" wrapText="1"/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81" xfId="0" applyFont="1" applyBorder="1" applyAlignment="1" applyProtection="1">
      <alignment horizontal="center" vertical="center"/>
      <protection hidden="1"/>
    </xf>
    <xf numFmtId="0" fontId="8" fillId="0" borderId="77" xfId="0" applyFont="1" applyBorder="1" applyAlignment="1" applyProtection="1">
      <alignment horizontal="center" vertical="center"/>
      <protection hidden="1"/>
    </xf>
    <xf numFmtId="2" fontId="10" fillId="0" borderId="78" xfId="0" applyNumberFormat="1" applyFont="1" applyBorder="1" applyAlignment="1" applyProtection="1">
      <alignment horizontal="center" vertical="center"/>
      <protection hidden="1"/>
    </xf>
    <xf numFmtId="2" fontId="10" fillId="0" borderId="84" xfId="0" applyNumberFormat="1" applyFont="1" applyBorder="1" applyAlignment="1" applyProtection="1">
      <alignment horizontal="center" vertical="center"/>
      <protection hidden="1"/>
    </xf>
    <xf numFmtId="2" fontId="10" fillId="0" borderId="85" xfId="0" applyNumberFormat="1" applyFont="1" applyBorder="1" applyAlignment="1" applyProtection="1">
      <alignment horizontal="center" vertical="center"/>
      <protection hidden="1"/>
    </xf>
    <xf numFmtId="2" fontId="10" fillId="0" borderId="44" xfId="0" applyNumberFormat="1" applyFont="1" applyBorder="1" applyAlignment="1" applyProtection="1">
      <alignment horizontal="center" vertical="center"/>
      <protection hidden="1"/>
    </xf>
    <xf numFmtId="2" fontId="10" fillId="0" borderId="53" xfId="0" applyNumberFormat="1" applyFont="1" applyBorder="1" applyAlignment="1" applyProtection="1">
      <alignment horizontal="center" vertical="center"/>
      <protection hidden="1"/>
    </xf>
    <xf numFmtId="2" fontId="10" fillId="0" borderId="17" xfId="0" applyNumberFormat="1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 applyProtection="1">
      <alignment horizontal="left" vertical="center"/>
      <protection hidden="1"/>
    </xf>
    <xf numFmtId="2" fontId="11" fillId="0" borderId="82" xfId="0" applyNumberFormat="1" applyFont="1" applyBorder="1" applyAlignment="1" applyProtection="1">
      <alignment horizontal="center" vertical="center"/>
      <protection hidden="1"/>
    </xf>
    <xf numFmtId="2" fontId="11" fillId="0" borderId="86" xfId="0" applyNumberFormat="1" applyFont="1" applyBorder="1" applyAlignment="1" applyProtection="1">
      <alignment horizontal="center" vertical="center"/>
      <protection hidden="1"/>
    </xf>
    <xf numFmtId="2" fontId="11" fillId="0" borderId="75" xfId="0" applyNumberFormat="1" applyFont="1" applyBorder="1" applyAlignment="1" applyProtection="1">
      <alignment horizontal="center" vertical="center"/>
      <protection hidden="1"/>
    </xf>
    <xf numFmtId="2" fontId="11" fillId="0" borderId="81" xfId="0" applyNumberFormat="1" applyFont="1" applyBorder="1" applyAlignment="1" applyProtection="1">
      <alignment horizontal="center" vertical="center"/>
      <protection hidden="1"/>
    </xf>
    <xf numFmtId="0" fontId="8" fillId="0" borderId="87" xfId="0" applyFont="1" applyBorder="1" applyAlignment="1" applyProtection="1">
      <alignment horizontal="center" vertical="center" wrapText="1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84" xfId="0" applyFont="1" applyBorder="1" applyAlignment="1" applyProtection="1">
      <alignment horizontal="center" vertical="center" wrapText="1"/>
      <protection hidden="1"/>
    </xf>
    <xf numFmtId="0" fontId="3" fillId="0" borderId="85" xfId="0" applyFont="1" applyBorder="1" applyAlignment="1" applyProtection="1">
      <alignment horizontal="center" vertical="center" wrapText="1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55" xfId="0" applyFont="1" applyBorder="1" applyAlignment="1" applyProtection="1">
      <alignment horizontal="right" vertical="center"/>
      <protection hidden="1"/>
    </xf>
    <xf numFmtId="0" fontId="12" fillId="0" borderId="88" xfId="0" applyFont="1" applyBorder="1" applyAlignment="1" applyProtection="1">
      <alignment horizontal="right" vertical="center"/>
      <protection hidden="1"/>
    </xf>
    <xf numFmtId="2" fontId="10" fillId="0" borderId="86" xfId="0" applyNumberFormat="1" applyFont="1" applyBorder="1" applyAlignment="1" applyProtection="1">
      <alignment horizontal="center" vertical="center"/>
      <protection hidden="1"/>
    </xf>
    <xf numFmtId="2" fontId="10" fillId="0" borderId="75" xfId="0" applyNumberFormat="1" applyFont="1" applyBorder="1" applyAlignment="1" applyProtection="1">
      <alignment horizontal="center" vertical="center"/>
      <protection hidden="1"/>
    </xf>
    <xf numFmtId="165" fontId="10" fillId="0" borderId="78" xfId="0" applyNumberFormat="1" applyFont="1" applyBorder="1" applyAlignment="1" applyProtection="1">
      <alignment horizontal="center" vertical="center"/>
      <protection hidden="1"/>
    </xf>
    <xf numFmtId="165" fontId="10" fillId="0" borderId="84" xfId="0" applyNumberFormat="1" applyFont="1" applyBorder="1" applyAlignment="1" applyProtection="1">
      <alignment horizontal="center" vertical="center"/>
      <protection hidden="1"/>
    </xf>
    <xf numFmtId="165" fontId="10" fillId="0" borderId="85" xfId="0" applyNumberFormat="1" applyFont="1" applyBorder="1" applyAlignment="1" applyProtection="1">
      <alignment horizontal="center" vertical="center"/>
      <protection hidden="1"/>
    </xf>
    <xf numFmtId="165" fontId="10" fillId="0" borderId="47" xfId="0" applyNumberFormat="1" applyFont="1" applyBorder="1" applyAlignment="1" applyProtection="1">
      <alignment horizontal="center" vertical="center"/>
      <protection hidden="1"/>
    </xf>
    <xf numFmtId="165" fontId="10" fillId="0" borderId="53" xfId="0" applyNumberFormat="1" applyFont="1" applyBorder="1" applyAlignment="1" applyProtection="1">
      <alignment horizontal="center" vertical="center"/>
      <protection hidden="1"/>
    </xf>
    <xf numFmtId="165" fontId="10" fillId="0" borderId="17" xfId="0" applyNumberFormat="1" applyFont="1" applyBorder="1" applyAlignment="1" applyProtection="1">
      <alignment horizontal="center" vertical="center"/>
      <protection hidden="1"/>
    </xf>
    <xf numFmtId="0" fontId="17" fillId="3" borderId="81" xfId="0" applyFont="1" applyFill="1" applyBorder="1" applyAlignment="1" applyProtection="1">
      <alignment horizontal="left" vertical="center"/>
      <protection hidden="1"/>
    </xf>
    <xf numFmtId="165" fontId="13" fillId="3" borderId="82" xfId="0" applyNumberFormat="1" applyFont="1" applyFill="1" applyBorder="1" applyAlignment="1" applyProtection="1">
      <alignment horizontal="center" vertical="center"/>
      <protection hidden="1"/>
    </xf>
    <xf numFmtId="165" fontId="13" fillId="3" borderId="86" xfId="0" applyNumberFormat="1" applyFont="1" applyFill="1" applyBorder="1" applyAlignment="1" applyProtection="1">
      <alignment horizontal="center" vertical="center"/>
      <protection hidden="1"/>
    </xf>
    <xf numFmtId="165" fontId="13" fillId="3" borderId="75" xfId="0" applyNumberFormat="1" applyFont="1" applyFill="1" applyBorder="1" applyAlignment="1" applyProtection="1">
      <alignment horizontal="center" vertical="center"/>
      <protection hidden="1"/>
    </xf>
    <xf numFmtId="165" fontId="13" fillId="3" borderId="81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12" fillId="0" borderId="37" xfId="0" applyFont="1" applyBorder="1" applyAlignment="1" applyProtection="1">
      <alignment horizontal="left" vertical="center" wrapText="1"/>
      <protection hidden="1"/>
    </xf>
    <xf numFmtId="0" fontId="18" fillId="0" borderId="4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2" fillId="0" borderId="44" xfId="0" applyFont="1" applyBorder="1" applyAlignment="1" applyProtection="1">
      <alignment horizontal="left" vertical="center" wrapText="1"/>
      <protection hidden="1"/>
    </xf>
    <xf numFmtId="0" fontId="18" fillId="0" borderId="47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2" fillId="0" borderId="81" xfId="0" applyFont="1" applyBorder="1" applyAlignment="1" applyProtection="1">
      <alignment horizontal="left" vertical="center" wrapText="1"/>
      <protection hidden="1"/>
    </xf>
    <xf numFmtId="0" fontId="18" fillId="0" borderId="82" xfId="0" applyFont="1" applyBorder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9" fillId="0" borderId="0" xfId="0" applyFont="1"/>
    <xf numFmtId="0" fontId="12" fillId="0" borderId="9" xfId="0" applyFont="1" applyBorder="1" applyAlignment="1" applyProtection="1">
      <alignment horizontal="right" vertical="center"/>
      <protection hidden="1"/>
    </xf>
    <xf numFmtId="2" fontId="10" fillId="0" borderId="89" xfId="0" applyNumberFormat="1" applyFont="1" applyBorder="1" applyAlignment="1" applyProtection="1">
      <alignment horizontal="center" vertical="center"/>
      <protection hidden="1"/>
    </xf>
    <xf numFmtId="2" fontId="10" fillId="0" borderId="72" xfId="0" applyNumberFormat="1" applyFont="1" applyBorder="1" applyAlignment="1" applyProtection="1">
      <alignment horizontal="center" vertical="center"/>
      <protection hidden="1"/>
    </xf>
    <xf numFmtId="2" fontId="10" fillId="0" borderId="73" xfId="0" applyNumberFormat="1" applyFont="1" applyBorder="1" applyAlignment="1" applyProtection="1">
      <alignment horizontal="center" vertical="center"/>
      <protection hidden="1"/>
    </xf>
    <xf numFmtId="2" fontId="10" fillId="0" borderId="40" xfId="0" applyNumberFormat="1" applyFont="1" applyBorder="1" applyAlignment="1" applyProtection="1">
      <alignment horizontal="center" vertical="center"/>
      <protection hidden="1"/>
    </xf>
    <xf numFmtId="2" fontId="10" fillId="0" borderId="42" xfId="0" applyNumberFormat="1" applyFont="1" applyBorder="1" applyAlignment="1" applyProtection="1">
      <alignment horizontal="center" vertical="center"/>
      <protection hidden="1"/>
    </xf>
    <xf numFmtId="2" fontId="10" fillId="0" borderId="43" xfId="0" applyNumberFormat="1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12" fillId="0" borderId="78" xfId="0" applyFont="1" applyBorder="1" applyAlignment="1" applyProtection="1">
      <alignment horizontal="left" vertical="center"/>
      <protection hidden="1"/>
    </xf>
    <xf numFmtId="0" fontId="10" fillId="0" borderId="84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20" fillId="0" borderId="0" xfId="0" applyFont="1"/>
    <xf numFmtId="0" fontId="12" fillId="0" borderId="47" xfId="0" applyFont="1" applyBorder="1" applyAlignment="1" applyProtection="1">
      <alignment horizontal="left" vertical="center"/>
      <protection hidden="1"/>
    </xf>
    <xf numFmtId="0" fontId="10" fillId="0" borderId="5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2" fillId="4" borderId="47" xfId="0" applyFont="1" applyFill="1" applyBorder="1" applyAlignment="1" applyProtection="1">
      <alignment horizontal="left" vertical="center" wrapText="1"/>
      <protection hidden="1"/>
    </xf>
    <xf numFmtId="0" fontId="10" fillId="0" borderId="23" xfId="0" applyFont="1" applyBorder="1" applyAlignment="1">
      <alignment horizontal="center"/>
    </xf>
    <xf numFmtId="0" fontId="10" fillId="0" borderId="90" xfId="0" applyFont="1" applyBorder="1" applyAlignment="1">
      <alignment horizontal="center"/>
    </xf>
    <xf numFmtId="0" fontId="10" fillId="0" borderId="91" xfId="0" applyFont="1" applyBorder="1" applyAlignment="1">
      <alignment horizontal="center"/>
    </xf>
    <xf numFmtId="0" fontId="12" fillId="4" borderId="92" xfId="0" applyFont="1" applyFill="1" applyBorder="1" applyAlignment="1" applyProtection="1">
      <alignment horizontal="left" vertical="center" wrapText="1"/>
      <protection hidden="1"/>
    </xf>
    <xf numFmtId="0" fontId="12" fillId="0" borderId="82" xfId="0" applyFont="1" applyBorder="1" applyAlignment="1" applyProtection="1">
      <alignment horizontal="left" vertical="center"/>
      <protection hidden="1"/>
    </xf>
    <xf numFmtId="0" fontId="10" fillId="0" borderId="86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21" fillId="0" borderId="0" xfId="0" applyFont="1"/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2" fontId="10" fillId="0" borderId="85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0" fillId="0" borderId="75" xfId="0" applyNumberFormat="1" applyFont="1" applyBorder="1" applyAlignment="1">
      <alignment horizontal="center"/>
    </xf>
    <xf numFmtId="0" fontId="17" fillId="0" borderId="0" xfId="0" applyFont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0" fontId="20" fillId="2" borderId="1" xfId="0" applyFont="1" applyFill="1" applyBorder="1"/>
    <xf numFmtId="0" fontId="1" fillId="4" borderId="0" xfId="0" applyFont="1" applyFill="1"/>
    <xf numFmtId="0" fontId="20" fillId="4" borderId="0" xfId="0" applyFont="1" applyFill="1"/>
    <xf numFmtId="0" fontId="0" fillId="4" borderId="0" xfId="0" applyFill="1"/>
    <xf numFmtId="0" fontId="12" fillId="0" borderId="78" xfId="0" applyFont="1" applyBorder="1" applyAlignment="1" applyProtection="1">
      <alignment horizontal="left"/>
      <protection hidden="1"/>
    </xf>
    <xf numFmtId="0" fontId="12" fillId="0" borderId="47" xfId="0" applyFont="1" applyBorder="1"/>
    <xf numFmtId="0" fontId="12" fillId="0" borderId="47" xfId="0" applyFont="1" applyBorder="1" applyAlignment="1" applyProtection="1">
      <alignment horizontal="left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78" xfId="0" applyFont="1" applyBorder="1"/>
    <xf numFmtId="0" fontId="12" fillId="0" borderId="47" xfId="0" applyFont="1" applyBorder="1" applyAlignment="1">
      <alignment wrapText="1"/>
    </xf>
    <xf numFmtId="0" fontId="10" fillId="0" borderId="53" xfId="0" applyFont="1" applyBorder="1"/>
    <xf numFmtId="10" fontId="10" fillId="0" borderId="17" xfId="0" applyNumberFormat="1" applyFont="1" applyBorder="1"/>
    <xf numFmtId="0" fontId="12" fillId="0" borderId="82" xfId="0" applyFont="1" applyBorder="1"/>
    <xf numFmtId="0" fontId="10" fillId="0" borderId="86" xfId="0" applyFont="1" applyBorder="1"/>
    <xf numFmtId="10" fontId="10" fillId="0" borderId="75" xfId="0" applyNumberFormat="1" applyFont="1" applyBorder="1"/>
    <xf numFmtId="0" fontId="10" fillId="0" borderId="44" xfId="0" applyFont="1" applyBorder="1" applyAlignment="1" applyProtection="1">
      <alignment horizontal="left" vertical="center"/>
      <protection hidden="1"/>
    </xf>
    <xf numFmtId="0" fontId="11" fillId="0" borderId="81" xfId="0" applyFont="1" applyBorder="1" applyAlignment="1" applyProtection="1">
      <alignment horizontal="left" vertical="center"/>
      <protection hidden="1"/>
    </xf>
    <xf numFmtId="0" fontId="13" fillId="3" borderId="81" xfId="0" applyFont="1" applyFill="1" applyBorder="1" applyAlignment="1" applyProtection="1">
      <alignment horizontal="left" vertical="center"/>
      <protection hidden="1"/>
    </xf>
    <xf numFmtId="165" fontId="0" fillId="0" borderId="0" xfId="0" applyNumberFormat="1"/>
    <xf numFmtId="0" fontId="23" fillId="2" borderId="1" xfId="0" applyFont="1" applyFill="1" applyBorder="1"/>
    <xf numFmtId="0" fontId="24" fillId="2" borderId="1" xfId="0" applyFont="1" applyFill="1" applyBorder="1"/>
    <xf numFmtId="0" fontId="25" fillId="0" borderId="0" xfId="0" applyFont="1"/>
    <xf numFmtId="0" fontId="24" fillId="0" borderId="0" xfId="0" applyFont="1"/>
    <xf numFmtId="0" fontId="27" fillId="0" borderId="78" xfId="0" applyFont="1" applyBorder="1"/>
    <xf numFmtId="0" fontId="27" fillId="0" borderId="47" xfId="0" applyFont="1" applyBorder="1"/>
    <xf numFmtId="0" fontId="27" fillId="0" borderId="47" xfId="0" applyFont="1" applyBorder="1" applyAlignment="1">
      <alignment wrapText="1"/>
    </xf>
    <xf numFmtId="0" fontId="28" fillId="0" borderId="53" xfId="0" applyFont="1" applyBorder="1"/>
    <xf numFmtId="10" fontId="28" fillId="0" borderId="17" xfId="0" applyNumberFormat="1" applyFont="1" applyBorder="1"/>
    <xf numFmtId="0" fontId="27" fillId="0" borderId="82" xfId="0" applyFont="1" applyBorder="1"/>
    <xf numFmtId="0" fontId="28" fillId="0" borderId="86" xfId="0" applyFont="1" applyBorder="1"/>
    <xf numFmtId="10" fontId="28" fillId="0" borderId="75" xfId="0" applyNumberFormat="1" applyFont="1" applyBorder="1"/>
    <xf numFmtId="0" fontId="28" fillId="0" borderId="44" xfId="0" applyFont="1" applyBorder="1" applyAlignment="1" applyProtection="1">
      <alignment horizontal="left" vertical="center"/>
      <protection hidden="1"/>
    </xf>
    <xf numFmtId="2" fontId="28" fillId="0" borderId="78" xfId="0" applyNumberFormat="1" applyFont="1" applyBorder="1" applyAlignment="1" applyProtection="1">
      <alignment horizontal="center" vertical="center"/>
      <protection hidden="1"/>
    </xf>
    <xf numFmtId="2" fontId="28" fillId="0" borderId="84" xfId="0" applyNumberFormat="1" applyFont="1" applyBorder="1" applyAlignment="1" applyProtection="1">
      <alignment horizontal="center" vertical="center"/>
      <protection hidden="1"/>
    </xf>
    <xf numFmtId="2" fontId="28" fillId="0" borderId="85" xfId="0" applyNumberFormat="1" applyFont="1" applyBorder="1" applyAlignment="1" applyProtection="1">
      <alignment horizontal="center" vertical="center"/>
      <protection hidden="1"/>
    </xf>
    <xf numFmtId="2" fontId="28" fillId="0" borderId="44" xfId="0" applyNumberFormat="1" applyFont="1" applyBorder="1" applyAlignment="1" applyProtection="1">
      <alignment horizontal="center" vertical="center"/>
      <protection hidden="1"/>
    </xf>
    <xf numFmtId="2" fontId="28" fillId="0" borderId="40" xfId="0" applyNumberFormat="1" applyFont="1" applyBorder="1" applyAlignment="1" applyProtection="1">
      <alignment horizontal="center" vertical="center"/>
      <protection hidden="1"/>
    </xf>
    <xf numFmtId="2" fontId="28" fillId="0" borderId="42" xfId="0" applyNumberFormat="1" applyFont="1" applyBorder="1" applyAlignment="1" applyProtection="1">
      <alignment horizontal="center" vertical="center"/>
      <protection hidden="1"/>
    </xf>
    <xf numFmtId="2" fontId="28" fillId="0" borderId="43" xfId="0" applyNumberFormat="1" applyFont="1" applyBorder="1" applyAlignment="1" applyProtection="1">
      <alignment horizontal="center" vertical="center"/>
      <protection hidden="1"/>
    </xf>
    <xf numFmtId="2" fontId="28" fillId="0" borderId="47" xfId="0" applyNumberFormat="1" applyFont="1" applyBorder="1" applyAlignment="1" applyProtection="1">
      <alignment horizontal="center" vertical="center"/>
      <protection hidden="1"/>
    </xf>
    <xf numFmtId="2" fontId="28" fillId="0" borderId="53" xfId="0" applyNumberFormat="1" applyFont="1" applyBorder="1" applyAlignment="1" applyProtection="1">
      <alignment horizontal="center" vertical="center"/>
      <protection hidden="1"/>
    </xf>
    <xf numFmtId="2" fontId="28" fillId="0" borderId="17" xfId="0" applyNumberFormat="1" applyFont="1" applyBorder="1" applyAlignment="1" applyProtection="1">
      <alignment horizontal="center" vertical="center"/>
      <protection hidden="1"/>
    </xf>
    <xf numFmtId="0" fontId="32" fillId="0" borderId="81" xfId="0" applyFont="1" applyBorder="1" applyAlignment="1" applyProtection="1">
      <alignment horizontal="left" vertical="center"/>
      <protection hidden="1"/>
    </xf>
    <xf numFmtId="2" fontId="32" fillId="0" borderId="82" xfId="0" applyNumberFormat="1" applyFont="1" applyBorder="1" applyAlignment="1" applyProtection="1">
      <alignment horizontal="center" vertical="center"/>
      <protection hidden="1"/>
    </xf>
    <xf numFmtId="2" fontId="32" fillId="0" borderId="86" xfId="0" applyNumberFormat="1" applyFont="1" applyBorder="1" applyAlignment="1" applyProtection="1">
      <alignment horizontal="center" vertical="center"/>
      <protection hidden="1"/>
    </xf>
    <xf numFmtId="2" fontId="32" fillId="0" borderId="75" xfId="0" applyNumberFormat="1" applyFont="1" applyBorder="1" applyAlignment="1" applyProtection="1">
      <alignment horizontal="center" vertical="center"/>
      <protection hidden="1"/>
    </xf>
    <xf numFmtId="2" fontId="32" fillId="0" borderId="81" xfId="0" applyNumberFormat="1" applyFont="1" applyBorder="1" applyAlignment="1" applyProtection="1">
      <alignment horizontal="center" vertical="center"/>
      <protection hidden="1"/>
    </xf>
    <xf numFmtId="165" fontId="28" fillId="0" borderId="78" xfId="0" applyNumberFormat="1" applyFont="1" applyBorder="1" applyAlignment="1" applyProtection="1">
      <alignment horizontal="center" vertical="center"/>
      <protection hidden="1"/>
    </xf>
    <xf numFmtId="165" fontId="28" fillId="0" borderId="84" xfId="0" applyNumberFormat="1" applyFont="1" applyBorder="1" applyAlignment="1" applyProtection="1">
      <alignment horizontal="center" vertical="center"/>
      <protection hidden="1"/>
    </xf>
    <xf numFmtId="165" fontId="28" fillId="0" borderId="85" xfId="0" applyNumberFormat="1" applyFont="1" applyBorder="1" applyAlignment="1" applyProtection="1">
      <alignment horizontal="center" vertical="center"/>
      <protection hidden="1"/>
    </xf>
    <xf numFmtId="165" fontId="28" fillId="0" borderId="44" xfId="0" applyNumberFormat="1" applyFont="1" applyBorder="1" applyAlignment="1" applyProtection="1">
      <alignment horizontal="center" vertical="center"/>
      <protection hidden="1"/>
    </xf>
    <xf numFmtId="165" fontId="28" fillId="0" borderId="47" xfId="0" applyNumberFormat="1" applyFont="1" applyBorder="1" applyAlignment="1" applyProtection="1">
      <alignment horizontal="center" vertical="center"/>
      <protection hidden="1"/>
    </xf>
    <xf numFmtId="165" fontId="28" fillId="0" borderId="53" xfId="0" applyNumberFormat="1" applyFont="1" applyBorder="1" applyAlignment="1" applyProtection="1">
      <alignment horizontal="center" vertical="center"/>
      <protection hidden="1"/>
    </xf>
    <xf numFmtId="165" fontId="28" fillId="0" borderId="17" xfId="0" applyNumberFormat="1" applyFont="1" applyBorder="1" applyAlignment="1" applyProtection="1">
      <alignment horizontal="center" vertical="center"/>
      <protection hidden="1"/>
    </xf>
    <xf numFmtId="0" fontId="33" fillId="3" borderId="81" xfId="0" applyFont="1" applyFill="1" applyBorder="1" applyAlignment="1" applyProtection="1">
      <alignment horizontal="left" vertical="center"/>
      <protection hidden="1"/>
    </xf>
    <xf numFmtId="165" fontId="33" fillId="3" borderId="82" xfId="0" applyNumberFormat="1" applyFont="1" applyFill="1" applyBorder="1" applyAlignment="1" applyProtection="1">
      <alignment horizontal="center" vertical="center"/>
      <protection hidden="1"/>
    </xf>
    <xf numFmtId="165" fontId="33" fillId="3" borderId="86" xfId="0" applyNumberFormat="1" applyFont="1" applyFill="1" applyBorder="1" applyAlignment="1" applyProtection="1">
      <alignment horizontal="center" vertical="center"/>
      <protection hidden="1"/>
    </xf>
    <xf numFmtId="165" fontId="33" fillId="3" borderId="75" xfId="0" applyNumberFormat="1" applyFont="1" applyFill="1" applyBorder="1" applyAlignment="1" applyProtection="1">
      <alignment horizontal="center" vertical="center"/>
      <protection hidden="1"/>
    </xf>
    <xf numFmtId="165" fontId="33" fillId="3" borderId="81" xfId="0" applyNumberFormat="1" applyFont="1" applyFill="1" applyBorder="1" applyAlignment="1" applyProtection="1">
      <alignment horizontal="center" vertical="center"/>
      <protection hidden="1"/>
    </xf>
    <xf numFmtId="0" fontId="8" fillId="0" borderId="54" xfId="0" applyFont="1" applyBorder="1" applyAlignment="1" applyProtection="1">
      <alignment horizontal="left" vertical="center" wrapText="1"/>
      <protection hidden="1"/>
    </xf>
    <xf numFmtId="0" fontId="34" fillId="0" borderId="93" xfId="0" applyFont="1" applyBorder="1" applyAlignment="1">
      <alignment horizontal="center"/>
    </xf>
    <xf numFmtId="0" fontId="34" fillId="0" borderId="9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12" fillId="0" borderId="54" xfId="0" applyFont="1" applyBorder="1" applyAlignment="1" applyProtection="1">
      <alignment horizontal="left" vertical="center" wrapText="1"/>
      <protection hidden="1"/>
    </xf>
    <xf numFmtId="0" fontId="18" fillId="0" borderId="93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37" fillId="0" borderId="37" xfId="0" applyFont="1" applyBorder="1" applyAlignment="1" applyProtection="1">
      <alignment vertical="center" wrapText="1"/>
      <protection locked="0"/>
    </xf>
    <xf numFmtId="0" fontId="37" fillId="0" borderId="53" xfId="0" applyFont="1" applyBorder="1" applyAlignment="1">
      <alignment horizontal="center"/>
    </xf>
    <xf numFmtId="0" fontId="37" fillId="0" borderId="93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37" fillId="0" borderId="9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2" fontId="37" fillId="0" borderId="86" xfId="0" applyNumberFormat="1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7" xfId="0" applyFont="1" applyBorder="1" applyAlignment="1" applyProtection="1">
      <alignment vertical="center" wrapText="1"/>
      <protection locked="0"/>
    </xf>
    <xf numFmtId="0" fontId="10" fillId="0" borderId="82" xfId="0" applyFont="1" applyBorder="1" applyAlignment="1">
      <alignment horizontal="center"/>
    </xf>
    <xf numFmtId="0" fontId="38" fillId="0" borderId="44" xfId="0" applyFont="1" applyBorder="1" applyAlignment="1" applyProtection="1">
      <alignment horizontal="left" vertical="center" wrapText="1"/>
      <protection hidden="1"/>
    </xf>
    <xf numFmtId="0" fontId="39" fillId="0" borderId="47" xfId="0" applyFont="1" applyBorder="1" applyAlignment="1">
      <alignment horizontal="center"/>
    </xf>
    <xf numFmtId="0" fontId="39" fillId="0" borderId="53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4" borderId="92" xfId="0" applyFont="1" applyFill="1" applyBorder="1" applyAlignment="1" applyProtection="1">
      <alignment vertical="center" wrapText="1"/>
      <protection locked="0"/>
    </xf>
    <xf numFmtId="167" fontId="10" fillId="0" borderId="93" xfId="0" applyNumberFormat="1" applyFont="1" applyBorder="1" applyAlignment="1">
      <alignment horizontal="center"/>
    </xf>
    <xf numFmtId="167" fontId="10" fillId="0" borderId="90" xfId="0" applyNumberFormat="1" applyFont="1" applyBorder="1" applyAlignment="1">
      <alignment horizontal="center"/>
    </xf>
    <xf numFmtId="0" fontId="38" fillId="0" borderId="47" xfId="0" applyFont="1" applyBorder="1" applyAlignment="1" applyProtection="1">
      <alignment horizontal="left" vertical="center"/>
      <protection hidden="1"/>
    </xf>
    <xf numFmtId="0" fontId="39" fillId="0" borderId="43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0" fillId="0" borderId="0" xfId="0" applyFont="1"/>
    <xf numFmtId="0" fontId="42" fillId="0" borderId="47" xfId="0" applyFont="1" applyBorder="1"/>
    <xf numFmtId="0" fontId="42" fillId="0" borderId="47" xfId="0" applyFont="1" applyBorder="1" applyAlignment="1" applyProtection="1">
      <alignment horizontal="left"/>
      <protection hidden="1"/>
    </xf>
    <xf numFmtId="0" fontId="42" fillId="0" borderId="82" xfId="0" applyFont="1" applyBorder="1" applyAlignment="1" applyProtection="1">
      <alignment horizontal="left" vertical="center"/>
      <protection hidden="1"/>
    </xf>
    <xf numFmtId="0" fontId="42" fillId="0" borderId="44" xfId="0" applyFont="1" applyBorder="1" applyAlignment="1" applyProtection="1">
      <alignment horizontal="left" vertical="center"/>
      <protection hidden="1"/>
    </xf>
    <xf numFmtId="2" fontId="37" fillId="0" borderId="78" xfId="0" applyNumberFormat="1" applyFont="1" applyBorder="1" applyAlignment="1" applyProtection="1">
      <alignment horizontal="center" vertical="center"/>
      <protection hidden="1"/>
    </xf>
    <xf numFmtId="2" fontId="37" fillId="0" borderId="84" xfId="0" applyNumberFormat="1" applyFont="1" applyBorder="1" applyAlignment="1" applyProtection="1">
      <alignment horizontal="center" vertical="center"/>
      <protection hidden="1"/>
    </xf>
    <xf numFmtId="2" fontId="37" fillId="0" borderId="85" xfId="0" applyNumberFormat="1" applyFont="1" applyBorder="1" applyAlignment="1" applyProtection="1">
      <alignment horizontal="center" vertical="center"/>
      <protection hidden="1"/>
    </xf>
    <xf numFmtId="2" fontId="37" fillId="0" borderId="44" xfId="0" applyNumberFormat="1" applyFont="1" applyBorder="1" applyAlignment="1" applyProtection="1">
      <alignment horizontal="center" vertical="center"/>
      <protection hidden="1"/>
    </xf>
    <xf numFmtId="2" fontId="37" fillId="0" borderId="47" xfId="0" applyNumberFormat="1" applyFont="1" applyBorder="1" applyAlignment="1" applyProtection="1">
      <alignment horizontal="center" vertical="center"/>
      <protection hidden="1"/>
    </xf>
    <xf numFmtId="2" fontId="37" fillId="0" borderId="53" xfId="0" applyNumberFormat="1" applyFont="1" applyBorder="1" applyAlignment="1" applyProtection="1">
      <alignment horizontal="center" vertical="center"/>
      <protection hidden="1"/>
    </xf>
    <xf numFmtId="2" fontId="37" fillId="0" borderId="17" xfId="0" applyNumberFormat="1" applyFont="1" applyBorder="1" applyAlignment="1" applyProtection="1">
      <alignment horizontal="center" vertical="center"/>
      <protection hidden="1"/>
    </xf>
    <xf numFmtId="0" fontId="45" fillId="0" borderId="81" xfId="0" applyFont="1" applyBorder="1" applyAlignment="1" applyProtection="1">
      <alignment horizontal="left" vertical="center"/>
      <protection hidden="1"/>
    </xf>
    <xf numFmtId="2" fontId="46" fillId="0" borderId="82" xfId="0" applyNumberFormat="1" applyFont="1" applyBorder="1" applyAlignment="1" applyProtection="1">
      <alignment horizontal="center" vertical="center"/>
      <protection hidden="1"/>
    </xf>
    <xf numFmtId="2" fontId="46" fillId="0" borderId="86" xfId="0" applyNumberFormat="1" applyFont="1" applyBorder="1" applyAlignment="1" applyProtection="1">
      <alignment horizontal="center" vertical="center"/>
      <protection hidden="1"/>
    </xf>
    <xf numFmtId="2" fontId="46" fillId="0" borderId="75" xfId="0" applyNumberFormat="1" applyFont="1" applyBorder="1" applyAlignment="1" applyProtection="1">
      <alignment horizontal="center" vertical="center"/>
      <protection hidden="1"/>
    </xf>
    <xf numFmtId="2" fontId="46" fillId="0" borderId="81" xfId="0" applyNumberFormat="1" applyFont="1" applyBorder="1" applyAlignment="1" applyProtection="1">
      <alignment horizontal="center" vertical="center"/>
      <protection hidden="1"/>
    </xf>
    <xf numFmtId="165" fontId="37" fillId="0" borderId="78" xfId="0" applyNumberFormat="1" applyFont="1" applyBorder="1" applyAlignment="1" applyProtection="1">
      <alignment horizontal="center" vertical="center"/>
      <protection hidden="1"/>
    </xf>
    <xf numFmtId="165" fontId="37" fillId="0" borderId="84" xfId="0" applyNumberFormat="1" applyFont="1" applyBorder="1" applyAlignment="1" applyProtection="1">
      <alignment horizontal="center" vertical="center"/>
      <protection hidden="1"/>
    </xf>
    <xf numFmtId="165" fontId="37" fillId="0" borderId="85" xfId="0" applyNumberFormat="1" applyFont="1" applyBorder="1" applyAlignment="1" applyProtection="1">
      <alignment horizontal="center" vertical="center"/>
      <protection hidden="1"/>
    </xf>
    <xf numFmtId="165" fontId="37" fillId="0" borderId="44" xfId="0" applyNumberFormat="1" applyFont="1" applyBorder="1" applyAlignment="1" applyProtection="1">
      <alignment horizontal="center" vertical="center"/>
      <protection hidden="1"/>
    </xf>
    <xf numFmtId="165" fontId="37" fillId="0" borderId="47" xfId="0" applyNumberFormat="1" applyFont="1" applyBorder="1" applyAlignment="1" applyProtection="1">
      <alignment horizontal="center" vertical="center"/>
      <protection hidden="1"/>
    </xf>
    <xf numFmtId="165" fontId="37" fillId="0" borderId="53" xfId="0" applyNumberFormat="1" applyFont="1" applyBorder="1" applyAlignment="1" applyProtection="1">
      <alignment horizontal="center" vertical="center"/>
      <protection hidden="1"/>
    </xf>
    <xf numFmtId="165" fontId="37" fillId="0" borderId="17" xfId="0" applyNumberFormat="1" applyFont="1" applyBorder="1" applyAlignment="1" applyProtection="1">
      <alignment horizontal="center" vertical="center"/>
      <protection hidden="1"/>
    </xf>
    <xf numFmtId="0" fontId="47" fillId="3" borderId="81" xfId="0" applyFont="1" applyFill="1" applyBorder="1" applyAlignment="1" applyProtection="1">
      <alignment horizontal="left" vertical="center"/>
      <protection hidden="1"/>
    </xf>
    <xf numFmtId="165" fontId="48" fillId="3" borderId="82" xfId="0" applyNumberFormat="1" applyFont="1" applyFill="1" applyBorder="1" applyAlignment="1" applyProtection="1">
      <alignment horizontal="center" vertical="center"/>
      <protection hidden="1"/>
    </xf>
    <xf numFmtId="165" fontId="48" fillId="3" borderId="86" xfId="0" applyNumberFormat="1" applyFont="1" applyFill="1" applyBorder="1" applyAlignment="1" applyProtection="1">
      <alignment horizontal="center" vertical="center"/>
      <protection hidden="1"/>
    </xf>
    <xf numFmtId="165" fontId="48" fillId="3" borderId="75" xfId="0" applyNumberFormat="1" applyFont="1" applyFill="1" applyBorder="1" applyAlignment="1" applyProtection="1">
      <alignment horizontal="center" vertical="center"/>
      <protection hidden="1"/>
    </xf>
    <xf numFmtId="165" fontId="48" fillId="3" borderId="8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4" fillId="0" borderId="75" xfId="0" applyFont="1" applyBorder="1" applyAlignment="1" applyProtection="1">
      <alignment horizontal="center" vertical="center" wrapText="1"/>
      <protection hidden="1"/>
    </xf>
    <xf numFmtId="0" fontId="4" fillId="0" borderId="74" xfId="0" applyFont="1" applyBorder="1" applyAlignment="1" applyProtection="1">
      <alignment horizontal="center" vertical="center" wrapText="1"/>
      <protection hidden="1"/>
    </xf>
    <xf numFmtId="0" fontId="3" fillId="0" borderId="71" xfId="0" applyFont="1" applyBorder="1" applyAlignment="1" applyProtection="1">
      <alignment horizontal="center" vertical="center" wrapText="1"/>
      <protection hidden="1"/>
    </xf>
    <xf numFmtId="0" fontId="4" fillId="0" borderId="72" xfId="0" applyFont="1" applyBorder="1" applyAlignment="1" applyProtection="1">
      <alignment horizontal="center" vertical="center" wrapText="1"/>
      <protection hidden="1"/>
    </xf>
    <xf numFmtId="0" fontId="4" fillId="0" borderId="7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165" fontId="12" fillId="0" borderId="53" xfId="0" applyNumberFormat="1" applyFont="1" applyBorder="1" applyAlignment="1" applyProtection="1">
      <alignment horizontal="center" vertical="center"/>
      <protection hidden="1"/>
    </xf>
    <xf numFmtId="165" fontId="12" fillId="0" borderId="17" xfId="0" applyNumberFormat="1" applyFont="1" applyBorder="1" applyAlignment="1" applyProtection="1">
      <alignment horizontal="center" vertical="center"/>
      <protection hidden="1"/>
    </xf>
    <xf numFmtId="165" fontId="12" fillId="0" borderId="86" xfId="0" applyNumberFormat="1" applyFont="1" applyBorder="1" applyAlignment="1" applyProtection="1">
      <alignment horizontal="center" vertical="center"/>
      <protection hidden="1"/>
    </xf>
    <xf numFmtId="165" fontId="12" fillId="0" borderId="75" xfId="0" applyNumberFormat="1" applyFont="1" applyBorder="1" applyAlignment="1" applyProtection="1">
      <alignment horizontal="center" vertical="center"/>
      <protection hidden="1"/>
    </xf>
    <xf numFmtId="0" fontId="8" fillId="0" borderId="8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5" fontId="10" fillId="0" borderId="84" xfId="0" applyNumberFormat="1" applyFont="1" applyBorder="1" applyAlignment="1" applyProtection="1">
      <alignment horizontal="center" vertical="center"/>
      <protection hidden="1"/>
    </xf>
    <xf numFmtId="165" fontId="10" fillId="0" borderId="85" xfId="0" applyNumberFormat="1" applyFont="1" applyBorder="1" applyAlignment="1" applyProtection="1">
      <alignment horizontal="center" vertical="center"/>
      <protection hidden="1"/>
    </xf>
    <xf numFmtId="0" fontId="20" fillId="0" borderId="5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65" fontId="10" fillId="0" borderId="53" xfId="0" applyNumberFormat="1" applyFont="1" applyBorder="1" applyAlignment="1" applyProtection="1">
      <alignment horizontal="center" vertical="center"/>
      <protection hidden="1"/>
    </xf>
    <xf numFmtId="165" fontId="10" fillId="0" borderId="17" xfId="0" applyNumberFormat="1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10" fillId="0" borderId="42" xfId="0" applyNumberFormat="1" applyFont="1" applyBorder="1" applyAlignment="1" applyProtection="1">
      <alignment horizontal="center" vertical="center"/>
      <protection hidden="1"/>
    </xf>
    <xf numFmtId="165" fontId="10" fillId="0" borderId="43" xfId="0" applyNumberFormat="1" applyFont="1" applyBorder="1" applyAlignment="1" applyProtection="1">
      <alignment horizontal="center" vertical="center"/>
      <protection hidden="1"/>
    </xf>
    <xf numFmtId="165" fontId="10" fillId="0" borderId="86" xfId="0" applyNumberFormat="1" applyFont="1" applyBorder="1" applyAlignment="1" applyProtection="1">
      <alignment horizontal="center" vertical="center"/>
      <protection hidden="1"/>
    </xf>
    <xf numFmtId="165" fontId="10" fillId="0" borderId="75" xfId="0" applyNumberFormat="1" applyFont="1" applyBorder="1" applyAlignment="1" applyProtection="1">
      <alignment horizontal="center" vertical="center"/>
      <protection hidden="1"/>
    </xf>
    <xf numFmtId="0" fontId="10" fillId="0" borderId="84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2" fontId="10" fillId="0" borderId="53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12" fillId="0" borderId="5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28" fillId="0" borderId="5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30" fillId="0" borderId="6" xfId="0" applyFont="1" applyBorder="1" applyAlignment="1" applyProtection="1">
      <alignment horizontal="center" vertical="center" wrapText="1"/>
      <protection hidden="1"/>
    </xf>
    <xf numFmtId="0" fontId="30" fillId="0" borderId="18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Alignment="1" applyProtection="1">
      <alignment horizontal="center" vertical="center" wrapText="1"/>
      <protection hidden="1"/>
    </xf>
    <xf numFmtId="0" fontId="30" fillId="0" borderId="71" xfId="0" applyFont="1" applyBorder="1" applyAlignment="1" applyProtection="1">
      <alignment horizontal="center" vertical="center" wrapText="1"/>
      <protection hidden="1"/>
    </xf>
    <xf numFmtId="0" fontId="31" fillId="0" borderId="13" xfId="0" applyFont="1" applyBorder="1" applyAlignment="1" applyProtection="1">
      <alignment horizontal="center" vertical="center" wrapText="1"/>
      <protection hidden="1"/>
    </xf>
    <xf numFmtId="0" fontId="31" fillId="0" borderId="72" xfId="0" applyFont="1" applyBorder="1" applyAlignment="1" applyProtection="1">
      <alignment horizontal="center" vertical="center" wrapText="1"/>
      <protection hidden="1"/>
    </xf>
    <xf numFmtId="0" fontId="31" fillId="0" borderId="14" xfId="0" applyFont="1" applyBorder="1" applyAlignment="1" applyProtection="1">
      <alignment horizontal="center" vertical="center" wrapText="1"/>
      <protection hidden="1"/>
    </xf>
    <xf numFmtId="0" fontId="31" fillId="0" borderId="73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84" xfId="0" applyFont="1" applyBorder="1" applyAlignment="1">
      <alignment horizontal="center"/>
    </xf>
    <xf numFmtId="0" fontId="28" fillId="0" borderId="85" xfId="0" applyFont="1" applyBorder="1" applyAlignment="1">
      <alignment horizontal="center"/>
    </xf>
    <xf numFmtId="2" fontId="28" fillId="0" borderId="53" xfId="0" applyNumberFormat="1" applyFont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41" fillId="0" borderId="87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165" fontId="49" fillId="0" borderId="53" xfId="0" applyNumberFormat="1" applyFont="1" applyBorder="1" applyAlignment="1" applyProtection="1">
      <alignment horizontal="center" vertical="center"/>
      <protection hidden="1"/>
    </xf>
    <xf numFmtId="165" fontId="49" fillId="0" borderId="17" xfId="0" applyNumberFormat="1" applyFont="1" applyBorder="1" applyAlignment="1" applyProtection="1">
      <alignment horizontal="center" vertical="center"/>
      <protection hidden="1"/>
    </xf>
    <xf numFmtId="1" fontId="49" fillId="0" borderId="53" xfId="0" applyNumberFormat="1" applyFont="1" applyBorder="1" applyAlignment="1" applyProtection="1">
      <alignment horizontal="center" vertical="center"/>
      <protection hidden="1"/>
    </xf>
    <xf numFmtId="1" fontId="49" fillId="0" borderId="17" xfId="0" applyNumberFormat="1" applyFont="1" applyBorder="1" applyAlignment="1" applyProtection="1">
      <alignment horizontal="center" vertical="center"/>
      <protection hidden="1"/>
    </xf>
    <xf numFmtId="165" fontId="49" fillId="0" borderId="86" xfId="0" applyNumberFormat="1" applyFont="1" applyBorder="1" applyAlignment="1" applyProtection="1">
      <alignment horizontal="center" vertical="center"/>
      <protection hidden="1"/>
    </xf>
    <xf numFmtId="165" fontId="49" fillId="0" borderId="75" xfId="0" applyNumberFormat="1" applyFont="1" applyBorder="1" applyAlignment="1" applyProtection="1">
      <alignment horizontal="center" vertical="center"/>
      <protection hidden="1"/>
    </xf>
    <xf numFmtId="0" fontId="41" fillId="0" borderId="2" xfId="0" applyFont="1" applyBorder="1" applyAlignment="1" applyProtection="1">
      <alignment horizontal="center" vertical="center" wrapText="1"/>
      <protection hidden="1"/>
    </xf>
    <xf numFmtId="0" fontId="41" fillId="0" borderId="6" xfId="0" applyFont="1" applyBorder="1" applyAlignment="1" applyProtection="1">
      <alignment horizontal="center" vertical="center" wrapText="1"/>
      <protection hidden="1"/>
    </xf>
    <xf numFmtId="0" fontId="41" fillId="0" borderId="18" xfId="0" applyFont="1" applyBorder="1" applyAlignment="1" applyProtection="1">
      <alignment horizontal="center" vertical="center" wrapText="1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43" fillId="0" borderId="4" xfId="0" applyFont="1" applyBorder="1" applyAlignment="1" applyProtection="1">
      <alignment horizontal="center" vertical="center"/>
      <protection hidden="1"/>
    </xf>
    <xf numFmtId="0" fontId="43" fillId="0" borderId="5" xfId="0" applyFont="1" applyBorder="1" applyAlignment="1" applyProtection="1">
      <alignment horizontal="center" vertical="center"/>
      <protection hidden="1"/>
    </xf>
    <xf numFmtId="0" fontId="43" fillId="0" borderId="2" xfId="0" applyFont="1" applyBorder="1" applyAlignment="1" applyProtection="1">
      <alignment horizontal="center" vertical="center" wrapText="1"/>
      <protection hidden="1"/>
    </xf>
    <xf numFmtId="0" fontId="43" fillId="0" borderId="6" xfId="0" applyFont="1" applyBorder="1" applyAlignment="1" applyProtection="1">
      <alignment horizontal="center" vertical="center" wrapText="1"/>
      <protection hidden="1"/>
    </xf>
    <xf numFmtId="0" fontId="43" fillId="0" borderId="18" xfId="0" applyFont="1" applyBorder="1" applyAlignment="1" applyProtection="1">
      <alignment horizontal="center" vertical="center" wrapText="1"/>
      <protection hidden="1"/>
    </xf>
    <xf numFmtId="0" fontId="43" fillId="0" borderId="15" xfId="0" applyFont="1" applyBorder="1" applyAlignment="1" applyProtection="1">
      <alignment horizontal="center" vertical="center" wrapText="1"/>
      <protection hidden="1"/>
    </xf>
    <xf numFmtId="0" fontId="43" fillId="0" borderId="71" xfId="0" applyFont="1" applyBorder="1" applyAlignment="1" applyProtection="1">
      <alignment horizontal="center" vertical="center" wrapText="1"/>
      <protection hidden="1"/>
    </xf>
    <xf numFmtId="0" fontId="44" fillId="0" borderId="13" xfId="0" applyFont="1" applyBorder="1" applyAlignment="1" applyProtection="1">
      <alignment horizontal="center" vertical="center" wrapText="1"/>
      <protection hidden="1"/>
    </xf>
    <xf numFmtId="0" fontId="44" fillId="0" borderId="72" xfId="0" applyFont="1" applyBorder="1" applyAlignment="1" applyProtection="1">
      <alignment horizontal="center" vertical="center" wrapText="1"/>
      <protection hidden="1"/>
    </xf>
    <xf numFmtId="0" fontId="44" fillId="0" borderId="14" xfId="0" applyFont="1" applyBorder="1" applyAlignment="1" applyProtection="1">
      <alignment horizontal="center" vertical="center" wrapText="1"/>
      <protection hidden="1"/>
    </xf>
    <xf numFmtId="0" fontId="44" fillId="0" borderId="73" xfId="0" applyFont="1" applyBorder="1" applyAlignment="1" applyProtection="1">
      <alignment horizontal="center" vertical="center" wrapText="1"/>
      <protection hidden="1"/>
    </xf>
    <xf numFmtId="0" fontId="10" fillId="4" borderId="92" xfId="0" applyFont="1" applyFill="1" applyBorder="1" applyAlignment="1" applyProtection="1">
      <alignment vertical="center" wrapText="1"/>
      <protection locked="0"/>
    </xf>
    <xf numFmtId="0" fontId="50" fillId="0" borderId="53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165" fontId="50" fillId="0" borderId="53" xfId="0" applyNumberFormat="1" applyFont="1" applyBorder="1" applyAlignment="1" applyProtection="1">
      <alignment horizontal="center" vertical="center"/>
      <protection hidden="1"/>
    </xf>
    <xf numFmtId="165" fontId="50" fillId="0" borderId="17" xfId="0" applyNumberFormat="1" applyFont="1" applyBorder="1" applyAlignment="1" applyProtection="1">
      <alignment horizontal="center" vertical="center"/>
      <protection hidden="1"/>
    </xf>
    <xf numFmtId="1" fontId="50" fillId="0" borderId="53" xfId="0" applyNumberFormat="1" applyFont="1" applyBorder="1" applyAlignment="1" applyProtection="1">
      <alignment horizontal="center" vertical="center"/>
      <protection hidden="1"/>
    </xf>
    <xf numFmtId="1" fontId="50" fillId="0" borderId="17" xfId="0" applyNumberFormat="1" applyFont="1" applyBorder="1" applyAlignment="1" applyProtection="1">
      <alignment horizontal="center" vertical="center"/>
      <protection hidden="1"/>
    </xf>
    <xf numFmtId="165" fontId="50" fillId="0" borderId="86" xfId="0" applyNumberFormat="1" applyFont="1" applyBorder="1" applyAlignment="1" applyProtection="1">
      <alignment horizontal="center" vertical="center"/>
      <protection hidden="1"/>
    </xf>
    <xf numFmtId="165" fontId="50" fillId="0" borderId="75" xfId="0" applyNumberFormat="1" applyFont="1" applyBorder="1" applyAlignment="1" applyProtection="1">
      <alignment horizontal="center" vertical="center"/>
      <protection hidden="1"/>
    </xf>
  </cellXfs>
  <cellStyles count="1">
    <cellStyle name="Įprastas" xfId="0" builtinId="0"/>
  </cellStyles>
  <dxfs count="18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lea/Desktop/PAGRINDINIS/PASKAI&#268;IAVIMAI/Baziniu%20kainu%20derinimo%20skaiciuokle%202017-03-23%20&#8211;%20kopija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N"/>
      <sheetName val="Fina 2, 15 pr."/>
      <sheetName val="Rod 6 pr."/>
      <sheetName val="Real 16 pr."/>
      <sheetName val="IlgT 17 pr."/>
      <sheetName val="8 pr."/>
      <sheetName val="9 pr."/>
      <sheetName val="17 pr. papild."/>
      <sheetName val="DUF 18 pr."/>
      <sheetName val="ElEn 19 pr."/>
      <sheetName val="Ties 20 pr."/>
      <sheetName val="Neties 21 pr."/>
      <sheetName val="net f 12 pr."/>
      <sheetName val="net ps 22 pr."/>
      <sheetName val="Adm 23 pr."/>
      <sheetName val="adm f 13 pr."/>
      <sheetName val="adm ps 24 pr."/>
      <sheetName val="Apskaitos v. 25 pr."/>
      <sheetName val="Fakt 26 pr."/>
      <sheetName val="PP 27 pr."/>
      <sheetName val="Planas 28 pr."/>
      <sheetName val="Sanka 29 pr."/>
      <sheetName val="Laik"/>
      <sheetName val="k1"/>
      <sheetName val="k2"/>
      <sheetName val="k3"/>
      <sheetName val="Baz kain 33 pr."/>
      <sheetName val="Baz spausdinimui"/>
      <sheetName val="Kita 34 pr."/>
      <sheetName val="Fin 35 pr."/>
      <sheetName val="39 pr."/>
    </sheetNames>
    <sheetDataSet>
      <sheetData sheetId="0"/>
      <sheetData sheetId="1"/>
      <sheetData sheetId="2"/>
      <sheetData sheetId="3">
        <row r="73">
          <cell r="F7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6B8C-6ADE-42A8-8E6B-DF443FA5EE38}">
  <dimension ref="A1:U304"/>
  <sheetViews>
    <sheetView topLeftCell="A260" zoomScale="87" zoomScaleNormal="87" workbookViewId="0">
      <selection activeCell="F307" sqref="F307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9.6640625" customWidth="1"/>
    <col min="12" max="12" width="16" customWidth="1"/>
    <col min="13" max="13" width="10.109375" customWidth="1"/>
    <col min="14" max="14" width="10.33203125" customWidth="1"/>
    <col min="15" max="15" width="11.5546875" customWidth="1"/>
  </cols>
  <sheetData>
    <row r="1" spans="1:15" x14ac:dyDescent="0.3">
      <c r="L1" t="s">
        <v>0</v>
      </c>
    </row>
    <row r="2" spans="1:15" ht="15.6" x14ac:dyDescent="0.3">
      <c r="B2" s="401" t="s">
        <v>1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4" spans="1:15" ht="15" thickBot="1" x14ac:dyDescent="0.3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6" thickTop="1" thickBot="1" x14ac:dyDescent="0.35"/>
    <row r="6" spans="1:15" ht="15" thickBot="1" x14ac:dyDescent="0.35">
      <c r="A6" s="402" t="s">
        <v>3</v>
      </c>
      <c r="B6" s="402" t="s">
        <v>4</v>
      </c>
      <c r="C6" s="405"/>
      <c r="D6" s="406"/>
      <c r="E6" s="406"/>
      <c r="F6" s="406"/>
      <c r="G6" s="4">
        <v>2016</v>
      </c>
      <c r="H6" s="5" t="s">
        <v>5</v>
      </c>
      <c r="I6" s="6">
        <v>2018</v>
      </c>
      <c r="J6" s="7" t="s">
        <v>6</v>
      </c>
      <c r="K6" s="8"/>
      <c r="L6" s="8"/>
      <c r="M6" s="9"/>
      <c r="N6" s="9"/>
      <c r="O6" s="10"/>
    </row>
    <row r="7" spans="1:15" ht="15" customHeight="1" thickBot="1" x14ac:dyDescent="0.35">
      <c r="A7" s="403"/>
      <c r="B7" s="403"/>
      <c r="C7" s="407" t="s">
        <v>7</v>
      </c>
      <c r="D7" s="410" t="s">
        <v>8</v>
      </c>
      <c r="E7" s="410"/>
      <c r="F7" s="410"/>
      <c r="G7" s="411"/>
      <c r="H7" s="412" t="s">
        <v>9</v>
      </c>
      <c r="I7" s="410"/>
      <c r="J7" s="410"/>
      <c r="K7" s="411"/>
      <c r="L7" s="407" t="s">
        <v>10</v>
      </c>
      <c r="M7" s="413" t="s">
        <v>9</v>
      </c>
      <c r="N7" s="414"/>
      <c r="O7" s="3" t="s">
        <v>11</v>
      </c>
    </row>
    <row r="8" spans="1:15" ht="14.4" customHeight="1" x14ac:dyDescent="0.3">
      <c r="A8" s="403"/>
      <c r="B8" s="403"/>
      <c r="C8" s="408"/>
      <c r="D8" s="415" t="s">
        <v>12</v>
      </c>
      <c r="E8" s="429" t="s">
        <v>13</v>
      </c>
      <c r="F8" s="429" t="s">
        <v>14</v>
      </c>
      <c r="G8" s="417" t="s">
        <v>15</v>
      </c>
      <c r="H8" s="431" t="s">
        <v>16</v>
      </c>
      <c r="I8" s="429" t="s">
        <v>17</v>
      </c>
      <c r="J8" s="429" t="s">
        <v>18</v>
      </c>
      <c r="K8" s="417" t="s">
        <v>19</v>
      </c>
      <c r="L8" s="408"/>
      <c r="M8" s="419" t="s">
        <v>20</v>
      </c>
      <c r="N8" s="421" t="s">
        <v>21</v>
      </c>
      <c r="O8" s="11"/>
    </row>
    <row r="9" spans="1:15" ht="30" customHeight="1" thickBot="1" x14ac:dyDescent="0.35">
      <c r="A9" s="403"/>
      <c r="B9" s="404"/>
      <c r="C9" s="409"/>
      <c r="D9" s="416"/>
      <c r="E9" s="430"/>
      <c r="F9" s="430"/>
      <c r="G9" s="418"/>
      <c r="H9" s="432"/>
      <c r="I9" s="430"/>
      <c r="J9" s="430"/>
      <c r="K9" s="418"/>
      <c r="L9" s="408"/>
      <c r="M9" s="420"/>
      <c r="N9" s="422"/>
      <c r="O9" s="12" t="s">
        <v>22</v>
      </c>
    </row>
    <row r="10" spans="1:15" ht="15" thickBot="1" x14ac:dyDescent="0.35">
      <c r="A10" s="13">
        <v>1</v>
      </c>
      <c r="B10" s="14">
        <v>2</v>
      </c>
      <c r="C10" s="15">
        <v>3</v>
      </c>
      <c r="D10" s="16">
        <v>4</v>
      </c>
      <c r="E10" s="17">
        <v>5</v>
      </c>
      <c r="F10" s="18">
        <v>6</v>
      </c>
      <c r="G10" s="19">
        <v>7</v>
      </c>
      <c r="H10" s="17">
        <v>8</v>
      </c>
      <c r="I10" s="17">
        <v>9</v>
      </c>
      <c r="J10" s="18">
        <v>10</v>
      </c>
      <c r="K10" s="19">
        <v>11</v>
      </c>
      <c r="L10" s="20">
        <v>12</v>
      </c>
      <c r="M10" s="17">
        <v>13</v>
      </c>
      <c r="N10" s="19">
        <v>14</v>
      </c>
      <c r="O10" s="20">
        <v>15</v>
      </c>
    </row>
    <row r="11" spans="1:15" ht="15" thickBot="1" x14ac:dyDescent="0.35">
      <c r="A11" s="21" t="s">
        <v>23</v>
      </c>
      <c r="B11" s="22" t="s">
        <v>24</v>
      </c>
      <c r="C11" s="23"/>
      <c r="D11" s="24" t="s">
        <v>25</v>
      </c>
      <c r="E11" s="25">
        <v>969.49999999999989</v>
      </c>
      <c r="F11" s="26">
        <v>628.07299999999987</v>
      </c>
      <c r="G11" s="27">
        <v>969.85293105622543</v>
      </c>
      <c r="H11" s="28" t="s">
        <v>25</v>
      </c>
      <c r="I11" s="29">
        <v>845.46712041747514</v>
      </c>
      <c r="J11" s="29">
        <v>840.98090983775728</v>
      </c>
      <c r="K11" s="29">
        <v>816.74999999999989</v>
      </c>
      <c r="L11" s="30" t="s">
        <v>25</v>
      </c>
      <c r="M11" s="25">
        <v>807.36648414878846</v>
      </c>
      <c r="N11" s="25">
        <v>1.7999999999999998</v>
      </c>
      <c r="O11" s="31" t="s">
        <v>25</v>
      </c>
    </row>
    <row r="12" spans="1:15" ht="15" thickTop="1" x14ac:dyDescent="0.3">
      <c r="A12" s="32" t="s">
        <v>26</v>
      </c>
      <c r="B12" s="33" t="s">
        <v>27</v>
      </c>
      <c r="C12" s="34"/>
      <c r="D12" s="35" t="s">
        <v>25</v>
      </c>
      <c r="E12" s="36">
        <v>755.41332000000011</v>
      </c>
      <c r="F12" s="37">
        <v>755.41332000000011</v>
      </c>
      <c r="G12" s="38">
        <v>755.68832000000009</v>
      </c>
      <c r="H12" s="39" t="s">
        <v>25</v>
      </c>
      <c r="I12" s="36">
        <v>655.67416433333335</v>
      </c>
      <c r="J12" s="36">
        <v>652.19499766666672</v>
      </c>
      <c r="K12" s="36">
        <v>633.40333099999998</v>
      </c>
      <c r="L12" s="40" t="s">
        <v>25</v>
      </c>
      <c r="M12" s="41">
        <v>403.60000000000008</v>
      </c>
      <c r="N12" s="42">
        <v>1.8000000000000003</v>
      </c>
      <c r="O12" s="40" t="s">
        <v>25</v>
      </c>
    </row>
    <row r="13" spans="1:15" x14ac:dyDescent="0.3">
      <c r="A13" s="43" t="s">
        <v>28</v>
      </c>
      <c r="B13" s="44" t="s">
        <v>29</v>
      </c>
      <c r="C13" s="45"/>
      <c r="D13" s="46" t="s">
        <v>25</v>
      </c>
      <c r="E13" s="41">
        <v>589.71332000000007</v>
      </c>
      <c r="F13" s="37">
        <v>589.71332000000007</v>
      </c>
      <c r="G13" s="42">
        <v>589.71332000000007</v>
      </c>
      <c r="H13" s="47" t="s">
        <v>25</v>
      </c>
      <c r="I13" s="41">
        <v>512.98666433333335</v>
      </c>
      <c r="J13" s="41">
        <v>509.49499766666668</v>
      </c>
      <c r="K13" s="41">
        <v>490.70333100000005</v>
      </c>
      <c r="L13" s="48" t="s">
        <v>25</v>
      </c>
      <c r="M13" s="49" t="s">
        <v>25</v>
      </c>
      <c r="N13" s="50">
        <v>0.80000000000000016</v>
      </c>
      <c r="O13" s="48" t="s">
        <v>25</v>
      </c>
    </row>
    <row r="14" spans="1:15" x14ac:dyDescent="0.3">
      <c r="A14" s="43" t="s">
        <v>30</v>
      </c>
      <c r="B14" s="44" t="s">
        <v>31</v>
      </c>
      <c r="C14" s="45"/>
      <c r="D14" s="46" t="s">
        <v>25</v>
      </c>
      <c r="E14" s="51">
        <v>228.91332</v>
      </c>
      <c r="F14" s="51">
        <v>228.91332</v>
      </c>
      <c r="G14" s="52">
        <v>228.91332</v>
      </c>
      <c r="H14" s="47" t="s">
        <v>25</v>
      </c>
      <c r="I14" s="51">
        <v>226.80333100000004</v>
      </c>
      <c r="J14" s="51">
        <v>226.80333100000004</v>
      </c>
      <c r="K14" s="51">
        <v>226.80333100000004</v>
      </c>
      <c r="L14" s="48" t="s">
        <v>25</v>
      </c>
      <c r="M14" s="49" t="s">
        <v>25</v>
      </c>
      <c r="N14" s="53">
        <v>0</v>
      </c>
      <c r="O14" s="48" t="s">
        <v>25</v>
      </c>
    </row>
    <row r="15" spans="1:15" x14ac:dyDescent="0.3">
      <c r="A15" s="43" t="s">
        <v>32</v>
      </c>
      <c r="B15" s="44" t="s">
        <v>33</v>
      </c>
      <c r="C15" s="45"/>
      <c r="D15" s="46" t="s">
        <v>25</v>
      </c>
      <c r="E15" s="51">
        <v>360.8</v>
      </c>
      <c r="F15" s="51">
        <v>360.8</v>
      </c>
      <c r="G15" s="52">
        <v>360.8</v>
      </c>
      <c r="H15" s="47" t="s">
        <v>25</v>
      </c>
      <c r="I15" s="51">
        <v>286.18333333333334</v>
      </c>
      <c r="J15" s="51">
        <v>282.69166666666666</v>
      </c>
      <c r="K15" s="51">
        <v>263.89999999999998</v>
      </c>
      <c r="L15" s="48" t="s">
        <v>25</v>
      </c>
      <c r="M15" s="49" t="s">
        <v>25</v>
      </c>
      <c r="N15" s="53">
        <v>0.80000000000000016</v>
      </c>
      <c r="O15" s="48" t="s">
        <v>25</v>
      </c>
    </row>
    <row r="16" spans="1:15" x14ac:dyDescent="0.3">
      <c r="A16" s="43" t="s">
        <v>34</v>
      </c>
      <c r="B16" s="44" t="s">
        <v>35</v>
      </c>
      <c r="C16" s="45"/>
      <c r="D16" s="46" t="s">
        <v>25</v>
      </c>
      <c r="E16" s="41">
        <v>165.7</v>
      </c>
      <c r="F16" s="51">
        <v>165.7</v>
      </c>
      <c r="G16" s="54">
        <v>165.97499999999999</v>
      </c>
      <c r="H16" s="47" t="s">
        <v>25</v>
      </c>
      <c r="I16" s="41">
        <v>142.68749999999997</v>
      </c>
      <c r="J16" s="51">
        <v>142.69999999999999</v>
      </c>
      <c r="K16" s="41">
        <v>142.69999999999999</v>
      </c>
      <c r="L16" s="48" t="s">
        <v>25</v>
      </c>
      <c r="M16" s="49">
        <v>403.60000000000008</v>
      </c>
      <c r="N16" s="50">
        <v>1</v>
      </c>
      <c r="O16" s="48" t="s">
        <v>25</v>
      </c>
    </row>
    <row r="17" spans="1:21" ht="15" thickBot="1" x14ac:dyDescent="0.35">
      <c r="A17" s="55" t="s">
        <v>36</v>
      </c>
      <c r="B17" s="56" t="s">
        <v>37</v>
      </c>
      <c r="C17" s="57"/>
      <c r="D17" s="58" t="s">
        <v>25</v>
      </c>
      <c r="E17" s="59">
        <v>0</v>
      </c>
      <c r="F17" s="60">
        <v>0</v>
      </c>
      <c r="G17" s="61">
        <v>0</v>
      </c>
      <c r="H17" s="28" t="s">
        <v>25</v>
      </c>
      <c r="I17" s="59">
        <v>0</v>
      </c>
      <c r="J17" s="62">
        <v>0</v>
      </c>
      <c r="K17" s="63">
        <v>0</v>
      </c>
      <c r="L17" s="30" t="s">
        <v>25</v>
      </c>
      <c r="M17" s="62" t="s">
        <v>25</v>
      </c>
      <c r="N17" s="61" t="s">
        <v>25</v>
      </c>
      <c r="O17" s="30" t="s">
        <v>25</v>
      </c>
    </row>
    <row r="18" spans="1:21" s="73" customFormat="1" ht="12" customHeight="1" thickTop="1" x14ac:dyDescent="0.3">
      <c r="A18" s="64" t="s">
        <v>38</v>
      </c>
      <c r="B18" s="65" t="s">
        <v>39</v>
      </c>
      <c r="C18" s="40">
        <v>8143</v>
      </c>
      <c r="D18" s="35" t="s">
        <v>25</v>
      </c>
      <c r="E18" s="66" t="s">
        <v>25</v>
      </c>
      <c r="F18" s="67" t="s">
        <v>25</v>
      </c>
      <c r="G18" s="68" t="s">
        <v>25</v>
      </c>
      <c r="H18" s="66" t="s">
        <v>25</v>
      </c>
      <c r="I18" s="66" t="s">
        <v>25</v>
      </c>
      <c r="J18" s="67" t="s">
        <v>25</v>
      </c>
      <c r="K18" s="68" t="s">
        <v>25</v>
      </c>
      <c r="L18" s="40" t="s">
        <v>25</v>
      </c>
      <c r="M18" s="69" t="s">
        <v>25</v>
      </c>
      <c r="N18" s="70" t="s">
        <v>25</v>
      </c>
      <c r="O18" s="71" t="s">
        <v>25</v>
      </c>
      <c r="P18" s="72"/>
      <c r="Q18" s="72"/>
      <c r="R18" s="72"/>
      <c r="S18" s="72"/>
      <c r="T18" s="72"/>
      <c r="U18" s="72"/>
    </row>
    <row r="19" spans="1:21" s="73" customFormat="1" ht="12" customHeight="1" x14ac:dyDescent="0.3">
      <c r="A19" s="43" t="s">
        <v>40</v>
      </c>
      <c r="B19" s="65" t="s">
        <v>41</v>
      </c>
      <c r="C19" s="48">
        <v>245</v>
      </c>
      <c r="D19" s="46" t="s">
        <v>25</v>
      </c>
      <c r="E19" s="74" t="s">
        <v>25</v>
      </c>
      <c r="F19" s="75" t="s">
        <v>25</v>
      </c>
      <c r="G19" s="76" t="s">
        <v>25</v>
      </c>
      <c r="H19" s="74" t="s">
        <v>25</v>
      </c>
      <c r="I19" s="74" t="s">
        <v>25</v>
      </c>
      <c r="J19" s="75" t="s">
        <v>25</v>
      </c>
      <c r="K19" s="76" t="s">
        <v>25</v>
      </c>
      <c r="L19" s="77" t="s">
        <v>25</v>
      </c>
      <c r="M19" s="78" t="s">
        <v>25</v>
      </c>
      <c r="N19" s="79" t="s">
        <v>25</v>
      </c>
      <c r="O19" s="80" t="s">
        <v>25</v>
      </c>
      <c r="P19" s="72"/>
      <c r="Q19" s="72"/>
      <c r="R19" s="72"/>
      <c r="S19" s="72"/>
      <c r="T19" s="72"/>
      <c r="U19" s="72"/>
    </row>
    <row r="20" spans="1:21" s="73" customFormat="1" ht="12" customHeight="1" x14ac:dyDescent="0.3">
      <c r="A20" s="43" t="s">
        <v>42</v>
      </c>
      <c r="B20" s="65" t="s">
        <v>43</v>
      </c>
      <c r="C20" s="48">
        <v>7898</v>
      </c>
      <c r="D20" s="46" t="s">
        <v>25</v>
      </c>
      <c r="E20" s="74" t="s">
        <v>25</v>
      </c>
      <c r="F20" s="75" t="s">
        <v>25</v>
      </c>
      <c r="G20" s="76" t="s">
        <v>25</v>
      </c>
      <c r="H20" s="74" t="s">
        <v>25</v>
      </c>
      <c r="I20" s="74" t="s">
        <v>25</v>
      </c>
      <c r="J20" s="75" t="s">
        <v>25</v>
      </c>
      <c r="K20" s="76" t="s">
        <v>25</v>
      </c>
      <c r="L20" s="77" t="s">
        <v>25</v>
      </c>
      <c r="M20" s="78" t="s">
        <v>25</v>
      </c>
      <c r="N20" s="79" t="s">
        <v>25</v>
      </c>
      <c r="O20" s="80" t="s">
        <v>25</v>
      </c>
      <c r="P20" s="72"/>
      <c r="Q20" s="72"/>
      <c r="R20" s="72"/>
      <c r="S20" s="72"/>
      <c r="T20" s="72"/>
      <c r="U20" s="72"/>
    </row>
    <row r="21" spans="1:21" s="73" customFormat="1" ht="12" customHeight="1" x14ac:dyDescent="0.3">
      <c r="A21" s="81" t="s">
        <v>44</v>
      </c>
      <c r="B21" s="82" t="s">
        <v>45</v>
      </c>
      <c r="C21" s="48">
        <v>5437.54</v>
      </c>
      <c r="D21" s="46" t="s">
        <v>25</v>
      </c>
      <c r="E21" s="74" t="s">
        <v>25</v>
      </c>
      <c r="F21" s="75" t="s">
        <v>25</v>
      </c>
      <c r="G21" s="76" t="s">
        <v>25</v>
      </c>
      <c r="H21" s="74" t="s">
        <v>25</v>
      </c>
      <c r="I21" s="74" t="s">
        <v>25</v>
      </c>
      <c r="J21" s="75" t="s">
        <v>25</v>
      </c>
      <c r="K21" s="76" t="s">
        <v>25</v>
      </c>
      <c r="L21" s="77" t="s">
        <v>25</v>
      </c>
      <c r="M21" s="78" t="s">
        <v>25</v>
      </c>
      <c r="N21" s="79" t="s">
        <v>25</v>
      </c>
      <c r="O21" s="80" t="s">
        <v>25</v>
      </c>
      <c r="P21" s="72"/>
      <c r="Q21" s="72"/>
      <c r="R21" s="72"/>
      <c r="S21" s="72"/>
      <c r="T21" s="72"/>
      <c r="U21" s="72"/>
    </row>
    <row r="22" spans="1:21" s="73" customFormat="1" ht="12.75" customHeight="1" thickBot="1" x14ac:dyDescent="0.35">
      <c r="A22" s="55" t="s">
        <v>46</v>
      </c>
      <c r="B22" s="83" t="s">
        <v>47</v>
      </c>
      <c r="C22" s="30">
        <v>662</v>
      </c>
      <c r="D22" s="58" t="s">
        <v>25</v>
      </c>
      <c r="E22" s="84" t="s">
        <v>25</v>
      </c>
      <c r="F22" s="85" t="s">
        <v>25</v>
      </c>
      <c r="G22" s="86" t="s">
        <v>25</v>
      </c>
      <c r="H22" s="84" t="s">
        <v>25</v>
      </c>
      <c r="I22" s="62">
        <f>'[1]Real 16 pr.'!F73</f>
        <v>1</v>
      </c>
      <c r="J22" s="85" t="s">
        <v>25</v>
      </c>
      <c r="K22" s="86" t="s">
        <v>25</v>
      </c>
      <c r="L22" s="87" t="s">
        <v>25</v>
      </c>
      <c r="M22" s="88" t="s">
        <v>25</v>
      </c>
      <c r="N22" s="89" t="s">
        <v>25</v>
      </c>
      <c r="O22" s="90" t="s">
        <v>25</v>
      </c>
      <c r="P22" s="72"/>
      <c r="Q22" s="72"/>
      <c r="R22" s="72"/>
      <c r="S22" s="72"/>
      <c r="T22" s="72"/>
      <c r="U22" s="72"/>
    </row>
    <row r="23" spans="1:21" ht="15" thickTop="1" x14ac:dyDescent="0.3">
      <c r="A23" s="64" t="s">
        <v>48</v>
      </c>
      <c r="B23" s="65" t="s">
        <v>49</v>
      </c>
      <c r="C23" s="91"/>
      <c r="D23" s="35" t="s">
        <v>25</v>
      </c>
      <c r="E23" s="36">
        <v>214.08667999999977</v>
      </c>
      <c r="F23" s="67" t="s">
        <v>25</v>
      </c>
      <c r="G23" s="42" t="s">
        <v>25</v>
      </c>
      <c r="H23" s="66" t="s">
        <v>25</v>
      </c>
      <c r="I23" s="36">
        <v>189.79295608414179</v>
      </c>
      <c r="J23" s="92" t="s">
        <v>25</v>
      </c>
      <c r="K23" s="68" t="s">
        <v>25</v>
      </c>
      <c r="L23" s="40" t="s">
        <v>25</v>
      </c>
      <c r="M23" s="36">
        <v>403.76648414878838</v>
      </c>
      <c r="N23" s="70" t="s">
        <v>25</v>
      </c>
      <c r="O23" s="71" t="s">
        <v>25</v>
      </c>
    </row>
    <row r="24" spans="1:21" x14ac:dyDescent="0.3">
      <c r="A24" s="93" t="s">
        <v>50</v>
      </c>
      <c r="B24" s="82" t="s">
        <v>51</v>
      </c>
      <c r="C24" s="94"/>
      <c r="D24" s="95" t="s">
        <v>25</v>
      </c>
      <c r="E24" s="96">
        <v>0.22082174316658051</v>
      </c>
      <c r="F24" s="97" t="s">
        <v>25</v>
      </c>
      <c r="G24" s="98" t="s">
        <v>25</v>
      </c>
      <c r="H24" s="99" t="s">
        <v>25</v>
      </c>
      <c r="I24" s="96">
        <v>0.22448295327017062</v>
      </c>
      <c r="J24" s="97" t="s">
        <v>25</v>
      </c>
      <c r="K24" s="98" t="s">
        <v>25</v>
      </c>
      <c r="L24" s="48" t="s">
        <v>25</v>
      </c>
      <c r="M24" s="100">
        <v>0.50010310320781015</v>
      </c>
      <c r="N24" s="79" t="s">
        <v>25</v>
      </c>
      <c r="O24" s="80" t="s">
        <v>25</v>
      </c>
    </row>
    <row r="25" spans="1:21" ht="15" thickBot="1" x14ac:dyDescent="0.35">
      <c r="A25" s="55" t="s">
        <v>52</v>
      </c>
      <c r="B25" s="56" t="s">
        <v>53</v>
      </c>
      <c r="C25" s="57"/>
      <c r="D25" s="101" t="s">
        <v>25</v>
      </c>
      <c r="E25" s="102">
        <v>8.1000000000000003E-2</v>
      </c>
      <c r="F25" s="103" t="s">
        <v>25</v>
      </c>
      <c r="G25" s="104" t="s">
        <v>25</v>
      </c>
      <c r="H25" s="105" t="s">
        <v>25</v>
      </c>
      <c r="I25" s="102">
        <v>8.1000000000000003E-2</v>
      </c>
      <c r="J25" s="103" t="s">
        <v>25</v>
      </c>
      <c r="K25" s="106" t="s">
        <v>25</v>
      </c>
      <c r="L25" s="30" t="s">
        <v>25</v>
      </c>
      <c r="M25" s="88" t="s">
        <v>25</v>
      </c>
      <c r="N25" s="89" t="s">
        <v>25</v>
      </c>
      <c r="O25" s="90" t="s">
        <v>25</v>
      </c>
    </row>
    <row r="26" spans="1:21" ht="15" thickTop="1" x14ac:dyDescent="0.3">
      <c r="A26" s="32" t="s">
        <v>54</v>
      </c>
      <c r="B26" s="33" t="s">
        <v>55</v>
      </c>
      <c r="C26" s="34">
        <v>157.49</v>
      </c>
      <c r="D26" s="107">
        <v>633.04736768405814</v>
      </c>
      <c r="E26" s="108">
        <v>260.06737513601439</v>
      </c>
      <c r="F26" s="109">
        <v>81.187400937865476</v>
      </c>
      <c r="G26" s="110">
        <v>372.9799925480437</v>
      </c>
      <c r="H26" s="108">
        <v>712.84909364564999</v>
      </c>
      <c r="I26" s="108">
        <v>280.51394520233333</v>
      </c>
      <c r="J26" s="111">
        <v>359.98210467784384</v>
      </c>
      <c r="K26" s="111">
        <v>72.353043765472805</v>
      </c>
      <c r="L26" s="112">
        <v>1503.3881355129088</v>
      </c>
      <c r="M26" s="108">
        <v>76.090053952967409</v>
      </c>
      <c r="N26" s="110">
        <v>13.230377838044049</v>
      </c>
      <c r="O26" s="112">
        <v>1592.7085673039201</v>
      </c>
    </row>
    <row r="27" spans="1:21" x14ac:dyDescent="0.3">
      <c r="A27" s="113" t="s">
        <v>56</v>
      </c>
      <c r="B27" s="114" t="s">
        <v>57</v>
      </c>
      <c r="C27" s="115">
        <v>149.63</v>
      </c>
      <c r="D27" s="116">
        <v>456.26305603241417</v>
      </c>
      <c r="E27" s="117">
        <v>220.69718387681161</v>
      </c>
      <c r="F27" s="118">
        <v>71.86718387681158</v>
      </c>
      <c r="G27" s="119">
        <v>235.56587215560253</v>
      </c>
      <c r="H27" s="117">
        <v>525.80669823959477</v>
      </c>
      <c r="I27" s="117">
        <v>155.60533840626147</v>
      </c>
      <c r="J27" s="120">
        <v>300.40135983333334</v>
      </c>
      <c r="K27" s="120">
        <v>69.8</v>
      </c>
      <c r="L27" s="121">
        <v>1131.6997542720089</v>
      </c>
      <c r="M27" s="117">
        <v>37.75</v>
      </c>
      <c r="N27" s="122">
        <v>13.16</v>
      </c>
      <c r="O27" s="121">
        <v>1182.6097542720088</v>
      </c>
    </row>
    <row r="28" spans="1:21" x14ac:dyDescent="0.3">
      <c r="A28" s="43" t="s">
        <v>58</v>
      </c>
      <c r="B28" s="44" t="s">
        <v>59</v>
      </c>
      <c r="C28" s="123">
        <v>24.41</v>
      </c>
      <c r="D28" s="116">
        <v>75.25</v>
      </c>
      <c r="E28" s="124">
        <v>28.24</v>
      </c>
      <c r="F28" s="125">
        <v>7.9599999999999982</v>
      </c>
      <c r="G28" s="126">
        <v>47.01</v>
      </c>
      <c r="H28" s="117">
        <v>77.329999999999984</v>
      </c>
      <c r="I28" s="124">
        <v>46.51</v>
      </c>
      <c r="J28" s="124">
        <v>29.689999999999998</v>
      </c>
      <c r="K28" s="124">
        <v>1.1299999999999999</v>
      </c>
      <c r="L28" s="121">
        <v>176.98999999999998</v>
      </c>
      <c r="M28" s="124">
        <v>6.2600000000000007</v>
      </c>
      <c r="N28" s="124">
        <v>0.11</v>
      </c>
      <c r="O28" s="121">
        <v>183.35999999999999</v>
      </c>
    </row>
    <row r="29" spans="1:21" x14ac:dyDescent="0.3">
      <c r="A29" s="43" t="s">
        <v>60</v>
      </c>
      <c r="B29" s="44" t="s">
        <v>61</v>
      </c>
      <c r="C29" s="123">
        <v>4.7</v>
      </c>
      <c r="D29" s="116">
        <v>20.490100543478256</v>
      </c>
      <c r="E29" s="124">
        <v>4.3146838768115936</v>
      </c>
      <c r="F29" s="125">
        <v>0.60468387681159419</v>
      </c>
      <c r="G29" s="126">
        <v>16.175416666666663</v>
      </c>
      <c r="H29" s="117">
        <v>20.759119243055558</v>
      </c>
      <c r="I29" s="124">
        <v>19.543600000000001</v>
      </c>
      <c r="J29" s="124">
        <v>1.2155192430555555</v>
      </c>
      <c r="K29" s="124">
        <v>0</v>
      </c>
      <c r="L29" s="121">
        <v>45.949219786533817</v>
      </c>
      <c r="M29" s="124">
        <v>0.11</v>
      </c>
      <c r="N29" s="124">
        <v>0</v>
      </c>
      <c r="O29" s="121">
        <v>46.059219786533816</v>
      </c>
    </row>
    <row r="30" spans="1:21" x14ac:dyDescent="0.3">
      <c r="A30" s="43" t="s">
        <v>62</v>
      </c>
      <c r="B30" s="44" t="s">
        <v>63</v>
      </c>
      <c r="C30" s="123">
        <v>7.75</v>
      </c>
      <c r="D30" s="116">
        <v>39.695688598757698</v>
      </c>
      <c r="E30" s="124">
        <v>17.3125</v>
      </c>
      <c r="F30" s="125">
        <v>15.262500000000001</v>
      </c>
      <c r="G30" s="126">
        <v>22.383188598757698</v>
      </c>
      <c r="H30" s="117">
        <v>29.19898894882725</v>
      </c>
      <c r="I30" s="124">
        <v>2.1548150252161382</v>
      </c>
      <c r="J30" s="124">
        <v>4.2941739236111118</v>
      </c>
      <c r="K30" s="124">
        <v>22.75</v>
      </c>
      <c r="L30" s="121">
        <v>76.644677547584948</v>
      </c>
      <c r="M30" s="124">
        <v>0</v>
      </c>
      <c r="N30" s="124">
        <v>0</v>
      </c>
      <c r="O30" s="121">
        <v>76.644677547584948</v>
      </c>
    </row>
    <row r="31" spans="1:21" x14ac:dyDescent="0.3">
      <c r="A31" s="43" t="s">
        <v>64</v>
      </c>
      <c r="B31" s="44" t="s">
        <v>65</v>
      </c>
      <c r="C31" s="123" t="s">
        <v>25</v>
      </c>
      <c r="D31" s="116">
        <v>10.36</v>
      </c>
      <c r="E31" s="124">
        <v>10.36</v>
      </c>
      <c r="F31" s="125">
        <v>10.36</v>
      </c>
      <c r="G31" s="127" t="s">
        <v>25</v>
      </c>
      <c r="H31" s="117">
        <v>3.47</v>
      </c>
      <c r="I31" s="124" t="s">
        <v>25</v>
      </c>
      <c r="J31" s="124">
        <v>0</v>
      </c>
      <c r="K31" s="124">
        <v>3.47</v>
      </c>
      <c r="L31" s="121">
        <v>13.83</v>
      </c>
      <c r="M31" s="124">
        <v>0</v>
      </c>
      <c r="N31" s="127" t="s">
        <v>25</v>
      </c>
      <c r="O31" s="121">
        <v>13.83</v>
      </c>
    </row>
    <row r="32" spans="1:21" x14ac:dyDescent="0.3">
      <c r="A32" s="43" t="s">
        <v>66</v>
      </c>
      <c r="B32" s="44" t="s">
        <v>67</v>
      </c>
      <c r="C32" s="123" t="s">
        <v>25</v>
      </c>
      <c r="D32" s="116" t="s">
        <v>25</v>
      </c>
      <c r="E32" s="124" t="s">
        <v>25</v>
      </c>
      <c r="F32" s="128" t="s">
        <v>25</v>
      </c>
      <c r="G32" s="127" t="s">
        <v>25</v>
      </c>
      <c r="H32" s="117">
        <v>0</v>
      </c>
      <c r="I32" s="124" t="s">
        <v>25</v>
      </c>
      <c r="J32" s="129" t="s">
        <v>25</v>
      </c>
      <c r="K32" s="124">
        <v>0</v>
      </c>
      <c r="L32" s="121">
        <v>0</v>
      </c>
      <c r="M32" s="124" t="s">
        <v>25</v>
      </c>
      <c r="N32" s="127" t="s">
        <v>25</v>
      </c>
      <c r="O32" s="121">
        <v>0</v>
      </c>
    </row>
    <row r="33" spans="1:15" x14ac:dyDescent="0.3">
      <c r="A33" s="43" t="s">
        <v>68</v>
      </c>
      <c r="B33" s="44" t="s">
        <v>69</v>
      </c>
      <c r="C33" s="123">
        <v>0.20000000000000004</v>
      </c>
      <c r="D33" s="116">
        <v>81.126607400750629</v>
      </c>
      <c r="E33" s="124">
        <v>57.109999999999992</v>
      </c>
      <c r="F33" s="125">
        <v>13.83</v>
      </c>
      <c r="G33" s="126">
        <v>24.016607400750633</v>
      </c>
      <c r="H33" s="117">
        <v>133.92661442022501</v>
      </c>
      <c r="I33" s="124">
        <v>12.298281086891677</v>
      </c>
      <c r="J33" s="124">
        <v>102.10833333333333</v>
      </c>
      <c r="K33" s="124">
        <v>19.52</v>
      </c>
      <c r="L33" s="121">
        <v>215.25322182097563</v>
      </c>
      <c r="M33" s="124">
        <v>0.51</v>
      </c>
      <c r="N33" s="127" t="s">
        <v>25</v>
      </c>
      <c r="O33" s="121">
        <v>215.76322182097562</v>
      </c>
    </row>
    <row r="34" spans="1:15" x14ac:dyDescent="0.3">
      <c r="A34" s="43" t="s">
        <v>70</v>
      </c>
      <c r="B34" s="44" t="s">
        <v>71</v>
      </c>
      <c r="C34" s="123">
        <v>6.44</v>
      </c>
      <c r="D34" s="116">
        <v>7.4406594894275413</v>
      </c>
      <c r="E34" s="124">
        <v>5.580000000000001</v>
      </c>
      <c r="F34" s="125">
        <v>1.86</v>
      </c>
      <c r="G34" s="126">
        <v>1.8606594894275401</v>
      </c>
      <c r="H34" s="117">
        <v>6.5603089608203256</v>
      </c>
      <c r="I34" s="124">
        <v>3.338642294153658</v>
      </c>
      <c r="J34" s="124">
        <v>3.2216666666666671</v>
      </c>
      <c r="K34" s="124">
        <v>0</v>
      </c>
      <c r="L34" s="121">
        <v>20.440968450247865</v>
      </c>
      <c r="M34" s="124">
        <v>0</v>
      </c>
      <c r="N34" s="124">
        <v>7.71</v>
      </c>
      <c r="O34" s="121">
        <v>28.150968450247866</v>
      </c>
    </row>
    <row r="35" spans="1:15" x14ac:dyDescent="0.3">
      <c r="A35" s="43" t="s">
        <v>72</v>
      </c>
      <c r="B35" s="44" t="s">
        <v>73</v>
      </c>
      <c r="C35" s="123">
        <v>0</v>
      </c>
      <c r="D35" s="116">
        <v>16.32</v>
      </c>
      <c r="E35" s="124">
        <v>9.8800000000000008</v>
      </c>
      <c r="F35" s="125">
        <v>6.44</v>
      </c>
      <c r="G35" s="126">
        <v>6.44</v>
      </c>
      <c r="H35" s="117">
        <v>11.53</v>
      </c>
      <c r="I35" s="124">
        <v>3.44</v>
      </c>
      <c r="J35" s="124">
        <v>4.6500000000000004</v>
      </c>
      <c r="K35" s="124">
        <v>3.44</v>
      </c>
      <c r="L35" s="121">
        <v>27.85</v>
      </c>
      <c r="M35" s="124">
        <v>0</v>
      </c>
      <c r="N35" s="124">
        <v>0</v>
      </c>
      <c r="O35" s="121">
        <v>27.85</v>
      </c>
    </row>
    <row r="36" spans="1:15" x14ac:dyDescent="0.3">
      <c r="A36" s="43" t="s">
        <v>74</v>
      </c>
      <c r="B36" s="44" t="s">
        <v>75</v>
      </c>
      <c r="C36" s="123">
        <v>80.28</v>
      </c>
      <c r="D36" s="116">
        <v>131.4</v>
      </c>
      <c r="E36" s="124">
        <v>42.72</v>
      </c>
      <c r="F36" s="125">
        <v>11.520000000000001</v>
      </c>
      <c r="G36" s="126">
        <v>88.68</v>
      </c>
      <c r="H36" s="117">
        <v>180.29999999999998</v>
      </c>
      <c r="I36" s="124">
        <v>51.06</v>
      </c>
      <c r="J36" s="124">
        <v>114.71999999999998</v>
      </c>
      <c r="K36" s="124">
        <v>14.520000000000001</v>
      </c>
      <c r="L36" s="121">
        <v>391.98</v>
      </c>
      <c r="M36" s="124">
        <v>20.28</v>
      </c>
      <c r="N36" s="124">
        <v>4.0199999999999996</v>
      </c>
      <c r="O36" s="121">
        <v>416.28</v>
      </c>
    </row>
    <row r="37" spans="1:15" x14ac:dyDescent="0.3">
      <c r="A37" s="43" t="s">
        <v>76</v>
      </c>
      <c r="B37" s="44" t="s">
        <v>77</v>
      </c>
      <c r="C37" s="123">
        <v>24.86</v>
      </c>
      <c r="D37" s="116">
        <v>40.699999999999996</v>
      </c>
      <c r="E37" s="124">
        <v>13.229999999999999</v>
      </c>
      <c r="F37" s="125">
        <v>3.57</v>
      </c>
      <c r="G37" s="126">
        <v>27.47</v>
      </c>
      <c r="H37" s="117">
        <v>55.84</v>
      </c>
      <c r="I37" s="124">
        <v>15.81</v>
      </c>
      <c r="J37" s="124">
        <v>35.53</v>
      </c>
      <c r="K37" s="124">
        <v>4.5</v>
      </c>
      <c r="L37" s="121">
        <v>121.4</v>
      </c>
      <c r="M37" s="124">
        <v>6.28</v>
      </c>
      <c r="N37" s="124">
        <v>1.25</v>
      </c>
      <c r="O37" s="121">
        <v>128.93</v>
      </c>
    </row>
    <row r="38" spans="1:15" x14ac:dyDescent="0.3">
      <c r="A38" s="43" t="s">
        <v>78</v>
      </c>
      <c r="B38" s="44" t="s">
        <v>79</v>
      </c>
      <c r="C38" s="123">
        <v>0.16</v>
      </c>
      <c r="D38" s="116">
        <v>0.26</v>
      </c>
      <c r="E38" s="124">
        <v>0.08</v>
      </c>
      <c r="F38" s="125">
        <v>0.02</v>
      </c>
      <c r="G38" s="126">
        <v>0.18000000000000002</v>
      </c>
      <c r="H38" s="117">
        <v>0.36</v>
      </c>
      <c r="I38" s="124">
        <v>0.10000000000000002</v>
      </c>
      <c r="J38" s="124">
        <v>0.23</v>
      </c>
      <c r="K38" s="124">
        <v>0.03</v>
      </c>
      <c r="L38" s="121">
        <v>0.78</v>
      </c>
      <c r="M38" s="124">
        <v>0.04</v>
      </c>
      <c r="N38" s="124">
        <v>0.01</v>
      </c>
      <c r="O38" s="121">
        <v>0.83000000000000007</v>
      </c>
    </row>
    <row r="39" spans="1:15" x14ac:dyDescent="0.3">
      <c r="A39" s="43" t="s">
        <v>80</v>
      </c>
      <c r="B39" s="44" t="s">
        <v>81</v>
      </c>
      <c r="C39" s="123" t="s">
        <v>25</v>
      </c>
      <c r="D39" s="116">
        <v>31.9</v>
      </c>
      <c r="E39" s="124">
        <v>30.99</v>
      </c>
      <c r="F39" s="125">
        <v>0</v>
      </c>
      <c r="G39" s="126">
        <v>0.91</v>
      </c>
      <c r="H39" s="117">
        <v>5.4516666666666671</v>
      </c>
      <c r="I39" s="124">
        <v>0.91</v>
      </c>
      <c r="J39" s="124">
        <v>4.541666666666667</v>
      </c>
      <c r="K39" s="124">
        <v>0</v>
      </c>
      <c r="L39" s="121">
        <v>37.351666666666667</v>
      </c>
      <c r="M39" s="124">
        <v>4.2699999999999996</v>
      </c>
      <c r="N39" s="124">
        <v>0.06</v>
      </c>
      <c r="O39" s="121">
        <v>41.681666666666672</v>
      </c>
    </row>
    <row r="40" spans="1:15" x14ac:dyDescent="0.3">
      <c r="A40" s="43" t="s">
        <v>82</v>
      </c>
      <c r="B40" s="44" t="s">
        <v>83</v>
      </c>
      <c r="C40" s="123">
        <v>0.83</v>
      </c>
      <c r="D40" s="116">
        <v>1.32</v>
      </c>
      <c r="E40" s="124">
        <v>0.88</v>
      </c>
      <c r="F40" s="125">
        <v>0.44</v>
      </c>
      <c r="G40" s="126">
        <v>0.44</v>
      </c>
      <c r="H40" s="117">
        <v>1.08</v>
      </c>
      <c r="I40" s="124">
        <v>0.44</v>
      </c>
      <c r="J40" s="124">
        <v>0.20000000000000004</v>
      </c>
      <c r="K40" s="124">
        <v>0.44</v>
      </c>
      <c r="L40" s="121">
        <v>3.23</v>
      </c>
      <c r="M40" s="124">
        <v>0</v>
      </c>
      <c r="N40" s="124">
        <v>0</v>
      </c>
      <c r="O40" s="121">
        <v>3.23</v>
      </c>
    </row>
    <row r="41" spans="1:15" ht="15" thickBot="1" x14ac:dyDescent="0.35">
      <c r="A41" s="21" t="s">
        <v>84</v>
      </c>
      <c r="B41" s="130" t="s">
        <v>85</v>
      </c>
      <c r="C41" s="131">
        <v>7.86</v>
      </c>
      <c r="D41" s="132">
        <v>176.78431165164397</v>
      </c>
      <c r="E41" s="133">
        <v>39.370191259202784</v>
      </c>
      <c r="F41" s="134">
        <v>9.3202170610538886</v>
      </c>
      <c r="G41" s="135">
        <v>137.41412039244119</v>
      </c>
      <c r="H41" s="136">
        <v>187.04239540605516</v>
      </c>
      <c r="I41" s="133">
        <v>124.90860679607185</v>
      </c>
      <c r="J41" s="133">
        <v>59.580744844510512</v>
      </c>
      <c r="K41" s="133">
        <v>2.5530437654728111</v>
      </c>
      <c r="L41" s="137">
        <v>371.68838124089984</v>
      </c>
      <c r="M41" s="117">
        <v>38.340053952967409</v>
      </c>
      <c r="N41" s="117">
        <v>7.0377838044049693E-2</v>
      </c>
      <c r="O41" s="137">
        <v>410.09881303191133</v>
      </c>
    </row>
    <row r="42" spans="1:15" ht="15.6" thickTop="1" thickBot="1" x14ac:dyDescent="0.35">
      <c r="A42" s="138" t="s">
        <v>86</v>
      </c>
      <c r="B42" s="139" t="s">
        <v>87</v>
      </c>
      <c r="C42" s="140">
        <v>24.79</v>
      </c>
      <c r="D42" s="141">
        <v>99.175906604951081</v>
      </c>
      <c r="E42" s="142">
        <v>40.623416997837801</v>
      </c>
      <c r="F42" s="143">
        <v>12.773338326134045</v>
      </c>
      <c r="G42" s="144">
        <v>58.552489607113273</v>
      </c>
      <c r="H42" s="145">
        <v>111.34353245425766</v>
      </c>
      <c r="I42" s="142">
        <v>43.732870689674343</v>
      </c>
      <c r="J42" s="142">
        <v>56.177979265141225</v>
      </c>
      <c r="K42" s="142">
        <v>11.43268249944208</v>
      </c>
      <c r="L42" s="146">
        <v>235.30643145723593</v>
      </c>
      <c r="M42" s="141">
        <v>11.264292887457879</v>
      </c>
      <c r="N42" s="144">
        <v>2.1590731055446479</v>
      </c>
      <c r="O42" s="146">
        <v>248.72979745023846</v>
      </c>
    </row>
    <row r="43" spans="1:15" ht="15.6" thickTop="1" thickBot="1" x14ac:dyDescent="0.35">
      <c r="A43" s="147" t="s">
        <v>88</v>
      </c>
      <c r="B43" s="148" t="s">
        <v>89</v>
      </c>
      <c r="C43" s="149">
        <v>182.28</v>
      </c>
      <c r="D43" s="150">
        <v>732.22327428900917</v>
      </c>
      <c r="E43" s="151">
        <v>300.6907921338522</v>
      </c>
      <c r="F43" s="152">
        <v>93.960739263999528</v>
      </c>
      <c r="G43" s="153">
        <v>431.53248215515697</v>
      </c>
      <c r="H43" s="154">
        <v>824.19262609990767</v>
      </c>
      <c r="I43" s="154">
        <v>324.2468158920077</v>
      </c>
      <c r="J43" s="151">
        <v>416.16008394298507</v>
      </c>
      <c r="K43" s="153">
        <v>83.785726264914885</v>
      </c>
      <c r="L43" s="155">
        <v>1738.6945669701447</v>
      </c>
      <c r="M43" s="154">
        <v>87.354346840425293</v>
      </c>
      <c r="N43" s="153">
        <v>15.389450943588697</v>
      </c>
      <c r="O43" s="155">
        <v>1841.4383647541586</v>
      </c>
    </row>
    <row r="45" spans="1:15" ht="15" thickBot="1" x14ac:dyDescent="0.35">
      <c r="A45" s="1" t="s">
        <v>90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6" thickTop="1" thickBot="1" x14ac:dyDescent="0.35"/>
    <row r="47" spans="1:15" ht="15" thickBot="1" x14ac:dyDescent="0.35">
      <c r="A47" s="423" t="s">
        <v>91</v>
      </c>
      <c r="B47" s="423" t="s">
        <v>92</v>
      </c>
      <c r="C47" s="407" t="s">
        <v>7</v>
      </c>
      <c r="D47" s="426" t="s">
        <v>8</v>
      </c>
      <c r="E47" s="427"/>
      <c r="F47" s="427"/>
      <c r="G47" s="428"/>
      <c r="H47" s="426" t="s">
        <v>9</v>
      </c>
      <c r="I47" s="427"/>
      <c r="J47" s="427"/>
      <c r="K47" s="428"/>
      <c r="L47" s="407" t="s">
        <v>10</v>
      </c>
      <c r="M47" s="413" t="s">
        <v>9</v>
      </c>
      <c r="N47" s="414"/>
    </row>
    <row r="48" spans="1:15" x14ac:dyDescent="0.3">
      <c r="A48" s="424"/>
      <c r="B48" s="424"/>
      <c r="C48" s="408"/>
      <c r="D48" s="431" t="s">
        <v>12</v>
      </c>
      <c r="E48" s="429" t="s">
        <v>13</v>
      </c>
      <c r="F48" s="429" t="s">
        <v>14</v>
      </c>
      <c r="G48" s="417" t="s">
        <v>15</v>
      </c>
      <c r="H48" s="431" t="s">
        <v>16</v>
      </c>
      <c r="I48" s="429" t="s">
        <v>17</v>
      </c>
      <c r="J48" s="429" t="s">
        <v>18</v>
      </c>
      <c r="K48" s="417" t="s">
        <v>19</v>
      </c>
      <c r="L48" s="408"/>
      <c r="M48" s="419" t="s">
        <v>20</v>
      </c>
      <c r="N48" s="421" t="s">
        <v>21</v>
      </c>
    </row>
    <row r="49" spans="1:15" ht="15" thickBot="1" x14ac:dyDescent="0.35">
      <c r="A49" s="425"/>
      <c r="B49" s="425"/>
      <c r="C49" s="409"/>
      <c r="D49" s="435"/>
      <c r="E49" s="436"/>
      <c r="F49" s="436"/>
      <c r="G49" s="437"/>
      <c r="H49" s="435"/>
      <c r="I49" s="436"/>
      <c r="J49" s="436"/>
      <c r="K49" s="437"/>
      <c r="L49" s="409"/>
      <c r="M49" s="434"/>
      <c r="N49" s="433"/>
    </row>
    <row r="50" spans="1:15" ht="15" thickBot="1" x14ac:dyDescent="0.35">
      <c r="A50" s="156">
        <v>1</v>
      </c>
      <c r="B50" s="156">
        <v>2</v>
      </c>
      <c r="C50" s="157">
        <v>3</v>
      </c>
      <c r="D50" s="158">
        <v>4</v>
      </c>
      <c r="E50" s="159">
        <v>5</v>
      </c>
      <c r="F50" s="159">
        <v>6</v>
      </c>
      <c r="G50" s="160">
        <v>7</v>
      </c>
      <c r="H50" s="158">
        <v>8</v>
      </c>
      <c r="I50" s="159">
        <v>9</v>
      </c>
      <c r="J50" s="159">
        <v>10</v>
      </c>
      <c r="K50" s="160">
        <v>11</v>
      </c>
      <c r="L50" s="157">
        <v>12</v>
      </c>
      <c r="M50" s="161">
        <v>13</v>
      </c>
      <c r="N50" s="160">
        <v>14</v>
      </c>
    </row>
    <row r="51" spans="1:15" x14ac:dyDescent="0.3">
      <c r="A51" s="162" t="s">
        <v>93</v>
      </c>
      <c r="B51" s="163" t="s">
        <v>94</v>
      </c>
      <c r="C51" s="164">
        <v>0.27</v>
      </c>
      <c r="D51" s="165">
        <v>1.0260258608816486</v>
      </c>
      <c r="E51" s="166">
        <v>0.41516550602287183</v>
      </c>
      <c r="F51" s="167">
        <v>0.12939935798889399</v>
      </c>
      <c r="G51" s="168">
        <v>0.61086035485877677</v>
      </c>
      <c r="H51" s="165">
        <v>1.3455607493411119</v>
      </c>
      <c r="I51" s="166">
        <v>0.54055090642657333</v>
      </c>
      <c r="J51" s="166">
        <v>0.67113339188693744</v>
      </c>
      <c r="K51" s="168">
        <v>0.13387645102760115</v>
      </c>
      <c r="L51" s="169">
        <v>2.6382528535244765</v>
      </c>
      <c r="M51" s="169">
        <v>0.22680496774379577</v>
      </c>
      <c r="N51" s="169">
        <v>8.5511286258370891</v>
      </c>
    </row>
    <row r="52" spans="1:15" x14ac:dyDescent="0.3">
      <c r="A52" s="170" t="s">
        <v>95</v>
      </c>
      <c r="B52" s="171" t="s">
        <v>92</v>
      </c>
      <c r="C52" s="172">
        <f>C43/E12</f>
        <v>0.24129836630362828</v>
      </c>
      <c r="D52" s="173">
        <f>D43/E12</f>
        <v>0.96930151336093606</v>
      </c>
      <c r="E52" s="174">
        <f>E43/E12</f>
        <v>0.39804804095041924</v>
      </c>
      <c r="F52" s="175">
        <f>F43/F12</f>
        <v>0.12438321747358057</v>
      </c>
      <c r="G52" s="176">
        <f>G43/G12</f>
        <v>0.57104558947683204</v>
      </c>
      <c r="H52" s="173">
        <f>I52+J52+K52</f>
        <v>1.2648944449255191</v>
      </c>
      <c r="I52" s="174">
        <f>I43/I12</f>
        <v>0.49452431334043878</v>
      </c>
      <c r="J52" s="174">
        <f>J43/J12</f>
        <v>0.63809149937038034</v>
      </c>
      <c r="K52" s="176">
        <f>K43/K12</f>
        <v>0.13227863221469999</v>
      </c>
      <c r="L52" s="172">
        <f>C52+H52+D52</f>
        <v>2.4754943245900836</v>
      </c>
      <c r="M52" s="172">
        <f>M43/M12</f>
        <v>0.21643792576914092</v>
      </c>
      <c r="N52" s="172">
        <f>N43/N12</f>
        <v>8.5496949686603863</v>
      </c>
    </row>
    <row r="53" spans="1:15" ht="26.4" x14ac:dyDescent="0.3">
      <c r="A53" s="170" t="s">
        <v>96</v>
      </c>
      <c r="B53" s="177" t="s">
        <v>97</v>
      </c>
      <c r="C53" s="172" t="s">
        <v>25</v>
      </c>
      <c r="D53" s="173">
        <f>SUM(D54:D58)</f>
        <v>0.19908579872901444</v>
      </c>
      <c r="E53" s="174">
        <f>SUM(E54:E58)</f>
        <v>0.14343761356605619</v>
      </c>
      <c r="F53" s="175">
        <f>SUM(F54:F57)</f>
        <v>3.5284900558559901E-2</v>
      </c>
      <c r="G53" s="176">
        <f>G54+G56+G57</f>
        <v>5.5648185162958226E-2</v>
      </c>
      <c r="H53" s="173">
        <f>SUM(I53:K53)</f>
        <v>0.26027966420618681</v>
      </c>
      <c r="I53" s="174">
        <f>I54+I56+I57</f>
        <v>5.3655497341146066E-2</v>
      </c>
      <c r="J53" s="174">
        <f>J54+J55+J56+J57+J59</f>
        <v>0.17032817839320238</v>
      </c>
      <c r="K53" s="176">
        <f>SUM(K54:K57)</f>
        <v>3.6295988471838334E-2</v>
      </c>
      <c r="L53" s="172">
        <f>D53+H53</f>
        <v>0.45936546293520125</v>
      </c>
      <c r="M53" s="172">
        <f>M54+M55+M56+M57+M59</f>
        <v>1.2115956392467786E-2</v>
      </c>
      <c r="N53" s="172" t="s">
        <v>25</v>
      </c>
    </row>
    <row r="54" spans="1:15" x14ac:dyDescent="0.3">
      <c r="A54" s="170" t="s">
        <v>98</v>
      </c>
      <c r="B54" s="178" t="s">
        <v>69</v>
      </c>
      <c r="C54" s="172" t="s">
        <v>25</v>
      </c>
      <c r="D54" s="179">
        <f>E54+G54</f>
        <v>0.10738209858116501</v>
      </c>
      <c r="E54" s="180">
        <f>E33/E12</f>
        <v>7.5600996815888791E-2</v>
      </c>
      <c r="F54" s="181">
        <f>F33/F12</f>
        <v>1.8307858272872391E-2</v>
      </c>
      <c r="G54" s="182">
        <f>G33/G12</f>
        <v>3.178110176527623E-2</v>
      </c>
      <c r="H54" s="179">
        <f t="shared" ref="H54:H59" si="0">SUM(I54:K54)</f>
        <v>0.206135392284788</v>
      </c>
      <c r="I54" s="180">
        <f>I33/I12</f>
        <v>1.8756696169958353E-2</v>
      </c>
      <c r="J54" s="180">
        <f>J33/J12</f>
        <v>0.15656104953065025</v>
      </c>
      <c r="K54" s="182">
        <f>K33/K12</f>
        <v>3.0817646584179393E-2</v>
      </c>
      <c r="L54" s="172">
        <f t="shared" ref="L54:L57" si="1">D54+H54</f>
        <v>0.31351749086595304</v>
      </c>
      <c r="M54" s="172">
        <f>M33/M12</f>
        <v>1.2636273538156589E-3</v>
      </c>
      <c r="N54" s="172" t="s">
        <v>25</v>
      </c>
    </row>
    <row r="55" spans="1:15" x14ac:dyDescent="0.3">
      <c r="A55" s="170" t="s">
        <v>99</v>
      </c>
      <c r="B55" s="178" t="s">
        <v>65</v>
      </c>
      <c r="C55" s="172" t="s">
        <v>25</v>
      </c>
      <c r="D55" s="179">
        <f>E55</f>
        <v>1.3714346471942007E-2</v>
      </c>
      <c r="E55" s="180">
        <f>E31/E12</f>
        <v>1.3714346471942007E-2</v>
      </c>
      <c r="F55" s="181">
        <f>F31/F12</f>
        <v>1.3714346471942007E-2</v>
      </c>
      <c r="G55" s="182" t="s">
        <v>25</v>
      </c>
      <c r="H55" s="179">
        <f t="shared" si="0"/>
        <v>5.4783418876589397E-3</v>
      </c>
      <c r="I55" s="180" t="s">
        <v>25</v>
      </c>
      <c r="J55" s="180">
        <f>J31/J12</f>
        <v>0</v>
      </c>
      <c r="K55" s="182">
        <f>K31/K12</f>
        <v>5.4783418876589397E-3</v>
      </c>
      <c r="L55" s="172">
        <f t="shared" si="1"/>
        <v>1.9192688359600946E-2</v>
      </c>
      <c r="M55" s="172">
        <f>M31/M12</f>
        <v>0</v>
      </c>
      <c r="N55" s="172" t="s">
        <v>25</v>
      </c>
    </row>
    <row r="56" spans="1:15" x14ac:dyDescent="0.3">
      <c r="A56" s="170" t="s">
        <v>100</v>
      </c>
      <c r="B56" s="178" t="s">
        <v>71</v>
      </c>
      <c r="C56" s="172" t="s">
        <v>25</v>
      </c>
      <c r="D56" s="179">
        <f>E56+G56</f>
        <v>9.8488895894478026E-3</v>
      </c>
      <c r="E56" s="180">
        <f>E34/E12</f>
        <v>7.3866846827641327E-3</v>
      </c>
      <c r="F56" s="181">
        <f>F34/F12</f>
        <v>2.4622282275880438E-3</v>
      </c>
      <c r="G56" s="182">
        <f>G34/G12</f>
        <v>2.4622049066836708E-3</v>
      </c>
      <c r="H56" s="179">
        <f t="shared" si="0"/>
        <v>1.0031652091467735E-2</v>
      </c>
      <c r="I56" s="180">
        <f>I34/I12</f>
        <v>5.0919229028160247E-3</v>
      </c>
      <c r="J56" s="180">
        <f>J34/J12</f>
        <v>4.9397291886517092E-3</v>
      </c>
      <c r="K56" s="182">
        <f>K34/K12</f>
        <v>0</v>
      </c>
      <c r="L56" s="172">
        <f t="shared" si="1"/>
        <v>1.9880541680915537E-2</v>
      </c>
      <c r="M56" s="172">
        <f>M34/M12</f>
        <v>0</v>
      </c>
      <c r="N56" s="172" t="s">
        <v>25</v>
      </c>
    </row>
    <row r="57" spans="1:15" x14ac:dyDescent="0.3">
      <c r="A57" s="170" t="s">
        <v>101</v>
      </c>
      <c r="B57" s="178" t="s">
        <v>61</v>
      </c>
      <c r="C57" s="172" t="s">
        <v>25</v>
      </c>
      <c r="D57" s="179">
        <f>E57+G57</f>
        <v>2.7116564746162048E-2</v>
      </c>
      <c r="E57" s="180">
        <f>E29/E12</f>
        <v>5.7116862551637197E-3</v>
      </c>
      <c r="F57" s="181">
        <f>F29/F12</f>
        <v>8.0046758615746156E-4</v>
      </c>
      <c r="G57" s="182">
        <f>G29/G12</f>
        <v>2.1404878490998328E-2</v>
      </c>
      <c r="H57" s="179">
        <f t="shared" si="0"/>
        <v>3.1670614186930207E-2</v>
      </c>
      <c r="I57" s="180">
        <f>I29/I12</f>
        <v>2.9806878268371688E-2</v>
      </c>
      <c r="J57" s="180">
        <f>J29/J12</f>
        <v>1.8637359185585177E-3</v>
      </c>
      <c r="K57" s="182">
        <f>K29/K12</f>
        <v>0</v>
      </c>
      <c r="L57" s="172">
        <f t="shared" si="1"/>
        <v>5.8787178933092252E-2</v>
      </c>
      <c r="M57" s="172">
        <f>M29/M12</f>
        <v>2.725470763131813E-4</v>
      </c>
      <c r="N57" s="172" t="s">
        <v>25</v>
      </c>
    </row>
    <row r="58" spans="1:15" x14ac:dyDescent="0.3">
      <c r="A58" s="170" t="s">
        <v>102</v>
      </c>
      <c r="B58" s="178" t="s">
        <v>103</v>
      </c>
      <c r="C58" s="172" t="s">
        <v>25</v>
      </c>
      <c r="D58" s="179">
        <f>E58</f>
        <v>4.1023899340297564E-2</v>
      </c>
      <c r="E58" s="180">
        <f>E39/E12</f>
        <v>4.1023899340297564E-2</v>
      </c>
      <c r="F58" s="181" t="s">
        <v>25</v>
      </c>
      <c r="G58" s="182" t="s">
        <v>25</v>
      </c>
      <c r="H58" s="179" t="s">
        <v>25</v>
      </c>
      <c r="I58" s="180" t="s">
        <v>25</v>
      </c>
      <c r="J58" s="180" t="s">
        <v>25</v>
      </c>
      <c r="K58" s="182" t="s">
        <v>25</v>
      </c>
      <c r="L58" s="172">
        <f>D58</f>
        <v>4.1023899340297564E-2</v>
      </c>
      <c r="M58" s="172" t="s">
        <v>25</v>
      </c>
      <c r="N58" s="172" t="s">
        <v>25</v>
      </c>
    </row>
    <row r="59" spans="1:15" ht="15" thickBot="1" x14ac:dyDescent="0.35">
      <c r="A59" s="183" t="s">
        <v>104</v>
      </c>
      <c r="B59" s="184" t="s">
        <v>105</v>
      </c>
      <c r="C59" s="185" t="s">
        <v>25</v>
      </c>
      <c r="D59" s="186" t="s">
        <v>25</v>
      </c>
      <c r="E59" s="187" t="s">
        <v>25</v>
      </c>
      <c r="F59" s="188" t="s">
        <v>25</v>
      </c>
      <c r="G59" s="189" t="s">
        <v>25</v>
      </c>
      <c r="H59" s="186">
        <f t="shared" si="0"/>
        <v>6.9636637553419072E-3</v>
      </c>
      <c r="I59" s="187" t="s">
        <v>25</v>
      </c>
      <c r="J59" s="187">
        <f>J39/J12</f>
        <v>6.9636637553419072E-3</v>
      </c>
      <c r="K59" s="189" t="s">
        <v>25</v>
      </c>
      <c r="L59" s="185">
        <f>H59</f>
        <v>6.9636637553419072E-3</v>
      </c>
      <c r="M59" s="185">
        <f>M39/M12</f>
        <v>1.0579781962338946E-2</v>
      </c>
      <c r="N59" s="185" t="s">
        <v>25</v>
      </c>
    </row>
    <row r="60" spans="1:15" ht="9" customHeight="1" x14ac:dyDescent="0.3"/>
    <row r="61" spans="1:15" ht="15" outlineLevel="1" thickBot="1" x14ac:dyDescent="0.35">
      <c r="A61" s="1" t="s">
        <v>106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6" outlineLevel="1" thickTop="1" thickBot="1" x14ac:dyDescent="0.35"/>
    <row r="63" spans="1:15" ht="34.200000000000003" outlineLevel="1" x14ac:dyDescent="0.3">
      <c r="B63" s="190" t="s">
        <v>107</v>
      </c>
      <c r="C63" s="191" t="s">
        <v>108</v>
      </c>
    </row>
    <row r="64" spans="1:15" outlineLevel="1" x14ac:dyDescent="0.3">
      <c r="B64" s="178" t="s">
        <v>109</v>
      </c>
      <c r="C64" s="192">
        <v>314</v>
      </c>
    </row>
    <row r="65" spans="2:11" outlineLevel="1" x14ac:dyDescent="0.3">
      <c r="B65" s="178" t="s">
        <v>110</v>
      </c>
      <c r="C65" s="192">
        <v>314</v>
      </c>
    </row>
    <row r="66" spans="2:11" outlineLevel="1" x14ac:dyDescent="0.3">
      <c r="B66" s="178" t="s">
        <v>111</v>
      </c>
      <c r="C66" s="192">
        <v>314</v>
      </c>
    </row>
    <row r="67" spans="2:11" outlineLevel="1" x14ac:dyDescent="0.3">
      <c r="B67" s="178" t="s">
        <v>112</v>
      </c>
      <c r="C67" s="192">
        <v>314</v>
      </c>
    </row>
    <row r="68" spans="2:11" ht="15" outlineLevel="1" thickBot="1" x14ac:dyDescent="0.35">
      <c r="B68" s="184" t="s">
        <v>113</v>
      </c>
      <c r="C68" s="193">
        <v>314</v>
      </c>
    </row>
    <row r="69" spans="2:11" ht="15" outlineLevel="1" thickBot="1" x14ac:dyDescent="0.35"/>
    <row r="70" spans="2:11" ht="79.8" outlineLevel="1" x14ac:dyDescent="0.3">
      <c r="B70" s="194" t="s">
        <v>107</v>
      </c>
      <c r="C70" s="191" t="s">
        <v>114</v>
      </c>
      <c r="D70" s="191" t="s">
        <v>115</v>
      </c>
    </row>
    <row r="71" spans="2:11" outlineLevel="1" x14ac:dyDescent="0.3">
      <c r="B71" s="178" t="s">
        <v>109</v>
      </c>
      <c r="C71" s="192">
        <v>25.2</v>
      </c>
      <c r="D71" s="192">
        <f>C71*C64/1000</f>
        <v>7.9127999999999998</v>
      </c>
    </row>
    <row r="72" spans="2:11" outlineLevel="1" x14ac:dyDescent="0.3">
      <c r="B72" s="178" t="s">
        <v>110</v>
      </c>
      <c r="C72" s="192">
        <v>25.2</v>
      </c>
      <c r="D72" s="192">
        <f t="shared" ref="D72:D75" si="2">C72*C65/1000</f>
        <v>7.9127999999999998</v>
      </c>
    </row>
    <row r="73" spans="2:11" outlineLevel="1" x14ac:dyDescent="0.3">
      <c r="B73" s="178" t="s">
        <v>111</v>
      </c>
      <c r="C73" s="192">
        <v>25.2</v>
      </c>
      <c r="D73" s="192">
        <f t="shared" si="2"/>
        <v>7.9127999999999998</v>
      </c>
    </row>
    <row r="74" spans="2:11" outlineLevel="1" x14ac:dyDescent="0.3">
      <c r="B74" s="178" t="s">
        <v>112</v>
      </c>
      <c r="C74" s="192">
        <v>25.2</v>
      </c>
      <c r="D74" s="192">
        <f t="shared" si="2"/>
        <v>7.9127999999999998</v>
      </c>
    </row>
    <row r="75" spans="2:11" ht="15" outlineLevel="1" thickBot="1" x14ac:dyDescent="0.35">
      <c r="B75" s="184" t="s">
        <v>113</v>
      </c>
      <c r="C75" s="193">
        <v>25.2</v>
      </c>
      <c r="D75" s="193">
        <f t="shared" si="2"/>
        <v>7.9127999999999998</v>
      </c>
    </row>
    <row r="76" spans="2:11" ht="15" outlineLevel="1" thickBot="1" x14ac:dyDescent="0.35"/>
    <row r="77" spans="2:11" ht="15" outlineLevel="1" thickBot="1" x14ac:dyDescent="0.35">
      <c r="B77" s="423" t="s">
        <v>116</v>
      </c>
      <c r="C77" s="426" t="s">
        <v>8</v>
      </c>
      <c r="D77" s="427"/>
      <c r="E77" s="427"/>
      <c r="F77" s="428"/>
      <c r="G77" s="426" t="s">
        <v>9</v>
      </c>
      <c r="H77" s="427"/>
      <c r="I77" s="427"/>
      <c r="J77" s="428"/>
      <c r="K77" s="407" t="s">
        <v>117</v>
      </c>
    </row>
    <row r="78" spans="2:11" outlineLevel="1" x14ac:dyDescent="0.3">
      <c r="B78" s="424"/>
      <c r="C78" s="431" t="s">
        <v>118</v>
      </c>
      <c r="D78" s="429" t="s">
        <v>13</v>
      </c>
      <c r="E78" s="429" t="s">
        <v>14</v>
      </c>
      <c r="F78" s="417" t="s">
        <v>15</v>
      </c>
      <c r="G78" s="431" t="s">
        <v>118</v>
      </c>
      <c r="H78" s="429" t="s">
        <v>119</v>
      </c>
      <c r="I78" s="429" t="s">
        <v>18</v>
      </c>
      <c r="J78" s="417" t="s">
        <v>19</v>
      </c>
      <c r="K78" s="408"/>
    </row>
    <row r="79" spans="2:11" ht="33.6" customHeight="1" outlineLevel="1" thickBot="1" x14ac:dyDescent="0.35">
      <c r="B79" s="425"/>
      <c r="C79" s="435"/>
      <c r="D79" s="436"/>
      <c r="E79" s="436"/>
      <c r="F79" s="437"/>
      <c r="G79" s="435"/>
      <c r="H79" s="436"/>
      <c r="I79" s="436"/>
      <c r="J79" s="437"/>
      <c r="K79" s="409"/>
    </row>
    <row r="80" spans="2:11" outlineLevel="1" x14ac:dyDescent="0.3">
      <c r="B80" s="178" t="s">
        <v>120</v>
      </c>
      <c r="C80" s="195">
        <f>SUM(D80:F80)</f>
        <v>1.854528469322718</v>
      </c>
      <c r="D80" s="196">
        <f>D71*$E$53</f>
        <v>1.1349931486254894</v>
      </c>
      <c r="E80" s="196">
        <f>D71*$F$53</f>
        <v>0.27920236113977276</v>
      </c>
      <c r="F80" s="197">
        <f>D72*$G$53</f>
        <v>0.44033295955745583</v>
      </c>
      <c r="G80" s="195">
        <f>SUM(H80:J80)</f>
        <v>3.1201108393404837</v>
      </c>
      <c r="H80" s="196">
        <f>D73*$I$53</f>
        <v>0.4245652193610206</v>
      </c>
      <c r="I80" s="196">
        <f>D74*$J$53</f>
        <v>1.3477728099897317</v>
      </c>
      <c r="J80" s="197">
        <f>D75*$J$53</f>
        <v>1.3477728099897317</v>
      </c>
      <c r="K80" s="198">
        <f>C80+G80</f>
        <v>4.9746393086632015</v>
      </c>
    </row>
    <row r="81" spans="1:15" outlineLevel="1" x14ac:dyDescent="0.3">
      <c r="B81" s="178" t="s">
        <v>121</v>
      </c>
      <c r="C81" s="179">
        <f>SUM(D81:F81)</f>
        <v>17.684079999999998</v>
      </c>
      <c r="D81" s="199"/>
      <c r="E81" s="199"/>
      <c r="F81" s="200">
        <f>F86</f>
        <v>17.684079999999998</v>
      </c>
      <c r="G81" s="179">
        <f>SUM(H81:J81)</f>
        <v>9.500119999999999</v>
      </c>
      <c r="H81" s="199">
        <f>F87</f>
        <v>9.500119999999999</v>
      </c>
      <c r="I81" s="199"/>
      <c r="J81" s="200"/>
      <c r="K81" s="198">
        <f>C81+G81</f>
        <v>27.184199999999997</v>
      </c>
    </row>
    <row r="82" spans="1:15" ht="15" outlineLevel="1" thickBot="1" x14ac:dyDescent="0.35">
      <c r="B82" s="201" t="s">
        <v>122</v>
      </c>
      <c r="C82" s="202">
        <f>C80+C81</f>
        <v>19.538608469322718</v>
      </c>
      <c r="D82" s="203">
        <f t="shared" ref="D82:J82" si="3">D80+D81</f>
        <v>1.1349931486254894</v>
      </c>
      <c r="E82" s="203">
        <f t="shared" si="3"/>
        <v>0.27920236113977276</v>
      </c>
      <c r="F82" s="204">
        <f t="shared" si="3"/>
        <v>18.124412959557453</v>
      </c>
      <c r="G82" s="202">
        <f t="shared" si="3"/>
        <v>12.620230839340483</v>
      </c>
      <c r="H82" s="203">
        <f t="shared" si="3"/>
        <v>9.9246852193610202</v>
      </c>
      <c r="I82" s="203">
        <f t="shared" si="3"/>
        <v>1.3477728099897317</v>
      </c>
      <c r="J82" s="204">
        <f t="shared" si="3"/>
        <v>1.3477728099897317</v>
      </c>
      <c r="K82" s="205">
        <f>K80+K81</f>
        <v>32.158839308663197</v>
      </c>
    </row>
    <row r="83" spans="1:15" ht="15" outlineLevel="1" thickBot="1" x14ac:dyDescent="0.35"/>
    <row r="84" spans="1:15" ht="57.6" customHeight="1" outlineLevel="1" x14ac:dyDescent="0.3">
      <c r="B84" s="206" t="s">
        <v>123</v>
      </c>
      <c r="C84" s="207" t="s">
        <v>124</v>
      </c>
      <c r="D84" s="208" t="s">
        <v>125</v>
      </c>
      <c r="E84" s="208" t="s">
        <v>126</v>
      </c>
      <c r="F84" s="209" t="s">
        <v>127</v>
      </c>
    </row>
    <row r="85" spans="1:15" outlineLevel="1" x14ac:dyDescent="0.3">
      <c r="B85" s="210" t="s">
        <v>128</v>
      </c>
      <c r="C85" s="179">
        <f>SUM(C86:C87)</f>
        <v>14.3</v>
      </c>
      <c r="D85" s="199">
        <f>SUM(D86:D87)</f>
        <v>1359.21</v>
      </c>
      <c r="E85" s="199"/>
      <c r="F85" s="200"/>
    </row>
    <row r="86" spans="1:15" outlineLevel="1" x14ac:dyDescent="0.3">
      <c r="B86" s="211" t="s">
        <v>129</v>
      </c>
      <c r="C86" s="179">
        <v>6.8</v>
      </c>
      <c r="D86" s="199">
        <v>884.20399999999995</v>
      </c>
      <c r="E86" s="199">
        <v>50</v>
      </c>
      <c r="F86" s="200">
        <f>D86/E86</f>
        <v>17.684079999999998</v>
      </c>
    </row>
    <row r="87" spans="1:15" ht="15" outlineLevel="1" thickBot="1" x14ac:dyDescent="0.35">
      <c r="B87" s="212" t="s">
        <v>130</v>
      </c>
      <c r="C87" s="186">
        <v>7.5</v>
      </c>
      <c r="D87" s="213">
        <v>475.00599999999997</v>
      </c>
      <c r="E87" s="213">
        <v>50</v>
      </c>
      <c r="F87" s="214">
        <f>D87/E87</f>
        <v>9.500119999999999</v>
      </c>
    </row>
    <row r="88" spans="1:15" ht="15" outlineLevel="1" thickBot="1" x14ac:dyDescent="0.35">
      <c r="F88" t="s">
        <v>131</v>
      </c>
    </row>
    <row r="89" spans="1:15" ht="15" outlineLevel="1" thickBot="1" x14ac:dyDescent="0.35">
      <c r="B89" s="423" t="s">
        <v>132</v>
      </c>
      <c r="C89" s="426" t="s">
        <v>8</v>
      </c>
      <c r="D89" s="427"/>
      <c r="E89" s="427"/>
      <c r="F89" s="428"/>
      <c r="G89" s="426" t="s">
        <v>9</v>
      </c>
      <c r="H89" s="427"/>
      <c r="I89" s="427"/>
      <c r="J89" s="428"/>
      <c r="K89" s="407" t="s">
        <v>117</v>
      </c>
    </row>
    <row r="90" spans="1:15" outlineLevel="1" x14ac:dyDescent="0.3">
      <c r="B90" s="424"/>
      <c r="C90" s="431" t="s">
        <v>118</v>
      </c>
      <c r="D90" s="429" t="s">
        <v>13</v>
      </c>
      <c r="E90" s="429" t="s">
        <v>14</v>
      </c>
      <c r="F90" s="417" t="s">
        <v>15</v>
      </c>
      <c r="G90" s="431" t="s">
        <v>118</v>
      </c>
      <c r="H90" s="429" t="s">
        <v>119</v>
      </c>
      <c r="I90" s="429" t="s">
        <v>18</v>
      </c>
      <c r="J90" s="417" t="s">
        <v>19</v>
      </c>
      <c r="K90" s="408"/>
    </row>
    <row r="91" spans="1:15" ht="15" outlineLevel="1" thickBot="1" x14ac:dyDescent="0.35">
      <c r="B91" s="425"/>
      <c r="C91" s="435"/>
      <c r="D91" s="436"/>
      <c r="E91" s="436"/>
      <c r="F91" s="437"/>
      <c r="G91" s="435"/>
      <c r="H91" s="436"/>
      <c r="I91" s="436"/>
      <c r="J91" s="437"/>
      <c r="K91" s="409"/>
    </row>
    <row r="92" spans="1:15" outlineLevel="1" x14ac:dyDescent="0.3">
      <c r="B92" s="178" t="s">
        <v>133</v>
      </c>
      <c r="C92" s="215">
        <f>D92+F92</f>
        <v>0.96909363042725127</v>
      </c>
      <c r="D92" s="216">
        <f>E52</f>
        <v>0.39804804095041924</v>
      </c>
      <c r="E92" s="216">
        <f>F52</f>
        <v>0.12438321747358057</v>
      </c>
      <c r="F92" s="217">
        <f>G52</f>
        <v>0.57104558947683204</v>
      </c>
      <c r="G92" s="215">
        <f>H92+I92+J92</f>
        <v>1.2648944449255191</v>
      </c>
      <c r="H92" s="216">
        <f>I52</f>
        <v>0.49452431334043878</v>
      </c>
      <c r="I92" s="216">
        <f>J52</f>
        <v>0.63809149937038034</v>
      </c>
      <c r="J92" s="217">
        <f>K52</f>
        <v>0.13227863221469999</v>
      </c>
      <c r="K92" s="80">
        <f>C92+G92</f>
        <v>2.2339880753527703</v>
      </c>
    </row>
    <row r="93" spans="1:15" outlineLevel="1" x14ac:dyDescent="0.3">
      <c r="B93" s="178" t="s">
        <v>134</v>
      </c>
      <c r="C93" s="218">
        <f>D93+F93</f>
        <v>0.98427228313707826</v>
      </c>
      <c r="D93" s="219">
        <f>($E$43+D82)/(D71+$F$12)</f>
        <v>0.39540869541117979</v>
      </c>
      <c r="E93" s="219">
        <f>($F$43+E82)/(D71+$F$12)</f>
        <v>0.12345960547654165</v>
      </c>
      <c r="F93" s="220">
        <f>($G$43+F82)/(D72+$G$12)</f>
        <v>0.58886358772589853</v>
      </c>
      <c r="G93" s="218">
        <f>H93+I93+J93</f>
        <v>1.2688160430230226</v>
      </c>
      <c r="H93" s="219">
        <f>(H82+$I$43)/($I$12+D73)</f>
        <v>0.50358358297030614</v>
      </c>
      <c r="I93" s="219">
        <f>(I82+$J$43)/($J$12+D74)</f>
        <v>0.63248435820448057</v>
      </c>
      <c r="J93" s="220">
        <f>(J82+$K$43)/($K$12+D75)</f>
        <v>0.13274810184823596</v>
      </c>
      <c r="K93" s="80">
        <f>C93+G93</f>
        <v>2.2530883261601007</v>
      </c>
    </row>
    <row r="94" spans="1:15" ht="24" customHeight="1" outlineLevel="1" thickBot="1" x14ac:dyDescent="0.35">
      <c r="B94" s="221" t="s">
        <v>135</v>
      </c>
      <c r="C94" s="222">
        <f>C93-C92</f>
        <v>1.517865270982699E-2</v>
      </c>
      <c r="D94" s="223">
        <f t="shared" ref="D94:J94" si="4">D93-D92</f>
        <v>-2.639345539239446E-3</v>
      </c>
      <c r="E94" s="223">
        <f t="shared" si="4"/>
        <v>-9.236119970389145E-4</v>
      </c>
      <c r="F94" s="224">
        <f t="shared" si="4"/>
        <v>1.7817998249066491E-2</v>
      </c>
      <c r="G94" s="222">
        <f t="shared" si="4"/>
        <v>3.9215980975035869E-3</v>
      </c>
      <c r="H94" s="223">
        <f t="shared" si="4"/>
        <v>9.0592696298673614E-3</v>
      </c>
      <c r="I94" s="223">
        <f t="shared" si="4"/>
        <v>-5.6071411658997761E-3</v>
      </c>
      <c r="J94" s="224">
        <f t="shared" si="4"/>
        <v>4.6946963353597382E-4</v>
      </c>
      <c r="K94" s="225">
        <f>C94+G94</f>
        <v>1.9100250807330577E-2</v>
      </c>
    </row>
    <row r="95" spans="1:15" outlineLevel="1" x14ac:dyDescent="0.3"/>
    <row r="96" spans="1:15" ht="15" outlineLevel="1" thickBot="1" x14ac:dyDescent="0.35">
      <c r="A96" s="1" t="s">
        <v>136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1" ht="15.6" outlineLevel="1" thickTop="1" thickBot="1" x14ac:dyDescent="0.35"/>
    <row r="98" spans="2:11" ht="34.200000000000003" outlineLevel="1" x14ac:dyDescent="0.3">
      <c r="B98" s="190" t="s">
        <v>107</v>
      </c>
      <c r="C98" s="191" t="s">
        <v>108</v>
      </c>
    </row>
    <row r="99" spans="2:11" outlineLevel="1" x14ac:dyDescent="0.3">
      <c r="B99" s="178" t="s">
        <v>109</v>
      </c>
      <c r="C99" s="192">
        <v>454</v>
      </c>
    </row>
    <row r="100" spans="2:11" outlineLevel="1" x14ac:dyDescent="0.3">
      <c r="B100" s="178" t="s">
        <v>110</v>
      </c>
      <c r="C100" s="192">
        <v>454</v>
      </c>
    </row>
    <row r="101" spans="2:11" outlineLevel="1" x14ac:dyDescent="0.3">
      <c r="B101" s="178" t="s">
        <v>111</v>
      </c>
      <c r="C101" s="192">
        <v>518</v>
      </c>
    </row>
    <row r="102" spans="2:11" outlineLevel="1" x14ac:dyDescent="0.3">
      <c r="B102" s="178" t="s">
        <v>112</v>
      </c>
      <c r="C102" s="192">
        <v>518</v>
      </c>
    </row>
    <row r="103" spans="2:11" ht="15" outlineLevel="1" thickBot="1" x14ac:dyDescent="0.35">
      <c r="B103" s="184" t="s">
        <v>113</v>
      </c>
      <c r="C103" s="193">
        <v>518</v>
      </c>
    </row>
    <row r="104" spans="2:11" ht="15" outlineLevel="1" thickBot="1" x14ac:dyDescent="0.35"/>
    <row r="105" spans="2:11" ht="79.8" outlineLevel="1" x14ac:dyDescent="0.3">
      <c r="B105" s="194" t="s">
        <v>107</v>
      </c>
      <c r="C105" s="191" t="s">
        <v>114</v>
      </c>
      <c r="D105" s="191" t="s">
        <v>115</v>
      </c>
    </row>
    <row r="106" spans="2:11" outlineLevel="1" x14ac:dyDescent="0.3">
      <c r="B106" s="178" t="s">
        <v>109</v>
      </c>
      <c r="C106" s="192">
        <v>25.2</v>
      </c>
      <c r="D106" s="192">
        <f>C106*C99/1000</f>
        <v>11.440799999999999</v>
      </c>
    </row>
    <row r="107" spans="2:11" outlineLevel="1" x14ac:dyDescent="0.3">
      <c r="B107" s="178" t="s">
        <v>110</v>
      </c>
      <c r="C107" s="192">
        <v>25.2</v>
      </c>
      <c r="D107" s="192">
        <f t="shared" ref="D107:D110" si="5">C107*C100/1000</f>
        <v>11.440799999999999</v>
      </c>
    </row>
    <row r="108" spans="2:11" outlineLevel="1" x14ac:dyDescent="0.3">
      <c r="B108" s="178" t="s">
        <v>111</v>
      </c>
      <c r="C108" s="192">
        <v>25.2</v>
      </c>
      <c r="D108" s="192">
        <f t="shared" si="5"/>
        <v>13.053600000000001</v>
      </c>
    </row>
    <row r="109" spans="2:11" outlineLevel="1" x14ac:dyDescent="0.3">
      <c r="B109" s="178" t="s">
        <v>112</v>
      </c>
      <c r="C109" s="192">
        <v>25.2</v>
      </c>
      <c r="D109" s="192">
        <f t="shared" si="5"/>
        <v>13.053600000000001</v>
      </c>
    </row>
    <row r="110" spans="2:11" ht="15" outlineLevel="1" thickBot="1" x14ac:dyDescent="0.35">
      <c r="B110" s="184" t="s">
        <v>113</v>
      </c>
      <c r="C110" s="193">
        <v>25.2</v>
      </c>
      <c r="D110" s="193">
        <f t="shared" si="5"/>
        <v>13.053600000000001</v>
      </c>
    </row>
    <row r="111" spans="2:11" ht="15" outlineLevel="1" thickBot="1" x14ac:dyDescent="0.35"/>
    <row r="112" spans="2:11" ht="15" outlineLevel="1" thickBot="1" x14ac:dyDescent="0.35">
      <c r="B112" s="423" t="s">
        <v>116</v>
      </c>
      <c r="C112" s="426" t="s">
        <v>8</v>
      </c>
      <c r="D112" s="427"/>
      <c r="E112" s="427"/>
      <c r="F112" s="428"/>
      <c r="G112" s="426" t="s">
        <v>9</v>
      </c>
      <c r="H112" s="427"/>
      <c r="I112" s="427"/>
      <c r="J112" s="428"/>
      <c r="K112" s="407" t="s">
        <v>117</v>
      </c>
    </row>
    <row r="113" spans="2:11" outlineLevel="1" x14ac:dyDescent="0.3">
      <c r="B113" s="424"/>
      <c r="C113" s="431" t="s">
        <v>118</v>
      </c>
      <c r="D113" s="429" t="s">
        <v>13</v>
      </c>
      <c r="E113" s="429" t="s">
        <v>14</v>
      </c>
      <c r="F113" s="417" t="s">
        <v>15</v>
      </c>
      <c r="G113" s="431" t="s">
        <v>118</v>
      </c>
      <c r="H113" s="429" t="s">
        <v>119</v>
      </c>
      <c r="I113" s="429" t="s">
        <v>18</v>
      </c>
      <c r="J113" s="417" t="s">
        <v>19</v>
      </c>
      <c r="K113" s="408"/>
    </row>
    <row r="114" spans="2:11" ht="15" outlineLevel="1" thickBot="1" x14ac:dyDescent="0.35">
      <c r="B114" s="425"/>
      <c r="C114" s="435"/>
      <c r="D114" s="436"/>
      <c r="E114" s="436"/>
      <c r="F114" s="437"/>
      <c r="G114" s="435"/>
      <c r="H114" s="436"/>
      <c r="I114" s="436"/>
      <c r="J114" s="437"/>
      <c r="K114" s="409"/>
    </row>
    <row r="115" spans="2:11" outlineLevel="1" x14ac:dyDescent="0.3">
      <c r="B115" s="178" t="s">
        <v>120</v>
      </c>
      <c r="C115" s="195">
        <f>SUM(D115:F115)</f>
        <v>2.6813882964092803</v>
      </c>
      <c r="D115" s="196">
        <f>D106*$E$53</f>
        <v>1.6410410492865357</v>
      </c>
      <c r="E115" s="196">
        <f>D106*$F$53</f>
        <v>0.4036874903103721</v>
      </c>
      <c r="F115" s="197">
        <f>D107*$G$53</f>
        <v>0.63665975681237241</v>
      </c>
      <c r="G115" s="195">
        <f>SUM(H115:J115)</f>
        <v>5.1471892190393973</v>
      </c>
      <c r="H115" s="196">
        <f>D108*$I$53</f>
        <v>0.70039740009238438</v>
      </c>
      <c r="I115" s="196">
        <f>D109*$J$53</f>
        <v>2.2233959094735067</v>
      </c>
      <c r="J115" s="197">
        <f>D110*$J$53</f>
        <v>2.2233959094735067</v>
      </c>
      <c r="K115" s="198">
        <f>C115+G115</f>
        <v>7.8285775154486776</v>
      </c>
    </row>
    <row r="116" spans="2:11" outlineLevel="1" x14ac:dyDescent="0.3">
      <c r="B116" s="178" t="s">
        <v>121</v>
      </c>
      <c r="C116" s="179">
        <f>SUM(D116:F116)</f>
        <v>23.655000000000001</v>
      </c>
      <c r="D116" s="199"/>
      <c r="E116" s="199"/>
      <c r="F116" s="200">
        <f>F121</f>
        <v>23.655000000000001</v>
      </c>
      <c r="G116" s="179">
        <f>SUM(H116:J116)</f>
        <v>8.8376000000000001</v>
      </c>
      <c r="H116" s="199">
        <f>F122</f>
        <v>8.8376000000000001</v>
      </c>
      <c r="I116" s="199"/>
      <c r="J116" s="200"/>
      <c r="K116" s="198">
        <f>C116+G116</f>
        <v>32.492600000000003</v>
      </c>
    </row>
    <row r="117" spans="2:11" ht="15" outlineLevel="1" thickBot="1" x14ac:dyDescent="0.35">
      <c r="B117" s="201" t="s">
        <v>122</v>
      </c>
      <c r="C117" s="202">
        <f>C115+C116</f>
        <v>26.336388296409282</v>
      </c>
      <c r="D117" s="203">
        <f t="shared" ref="D117:J117" si="6">D115+D116</f>
        <v>1.6410410492865357</v>
      </c>
      <c r="E117" s="203">
        <f t="shared" si="6"/>
        <v>0.4036874903103721</v>
      </c>
      <c r="F117" s="204">
        <f t="shared" si="6"/>
        <v>24.291659756812372</v>
      </c>
      <c r="G117" s="202">
        <f t="shared" si="6"/>
        <v>13.984789219039397</v>
      </c>
      <c r="H117" s="203">
        <f t="shared" si="6"/>
        <v>9.5379974000923848</v>
      </c>
      <c r="I117" s="203">
        <f t="shared" si="6"/>
        <v>2.2233959094735067</v>
      </c>
      <c r="J117" s="204">
        <f t="shared" si="6"/>
        <v>2.2233959094735067</v>
      </c>
      <c r="K117" s="205">
        <f>K115+K116</f>
        <v>40.321177515448682</v>
      </c>
    </row>
    <row r="118" spans="2:11" ht="15" outlineLevel="1" thickBot="1" x14ac:dyDescent="0.35"/>
    <row r="119" spans="2:11" ht="34.200000000000003" outlineLevel="1" x14ac:dyDescent="0.3">
      <c r="B119" s="206" t="s">
        <v>123</v>
      </c>
      <c r="C119" s="207" t="s">
        <v>124</v>
      </c>
      <c r="D119" s="208" t="s">
        <v>125</v>
      </c>
      <c r="E119" s="208" t="s">
        <v>126</v>
      </c>
      <c r="F119" s="209" t="s">
        <v>127</v>
      </c>
    </row>
    <row r="120" spans="2:11" outlineLevel="1" x14ac:dyDescent="0.3">
      <c r="B120" s="210" t="s">
        <v>128</v>
      </c>
      <c r="C120" s="179">
        <f>SUM(C121:C122)</f>
        <v>15.5</v>
      </c>
      <c r="D120" s="199">
        <f>SUM(D121:D122)</f>
        <v>1624.63</v>
      </c>
      <c r="E120" s="199"/>
      <c r="F120" s="200"/>
    </row>
    <row r="121" spans="2:11" outlineLevel="1" x14ac:dyDescent="0.3">
      <c r="B121" s="211" t="s">
        <v>129</v>
      </c>
      <c r="C121" s="179">
        <v>6.6</v>
      </c>
      <c r="D121" s="199">
        <v>1182.75</v>
      </c>
      <c r="E121" s="199">
        <v>50</v>
      </c>
      <c r="F121" s="200">
        <f>D121/E121</f>
        <v>23.655000000000001</v>
      </c>
    </row>
    <row r="122" spans="2:11" ht="15" outlineLevel="1" thickBot="1" x14ac:dyDescent="0.35">
      <c r="B122" s="212" t="s">
        <v>130</v>
      </c>
      <c r="C122" s="186">
        <v>8.9</v>
      </c>
      <c r="D122" s="213">
        <v>441.88</v>
      </c>
      <c r="E122" s="213">
        <v>50</v>
      </c>
      <c r="F122" s="214">
        <f>D122/E122</f>
        <v>8.8376000000000001</v>
      </c>
    </row>
    <row r="123" spans="2:11" ht="15" outlineLevel="1" thickBot="1" x14ac:dyDescent="0.35">
      <c r="F123" t="s">
        <v>131</v>
      </c>
    </row>
    <row r="124" spans="2:11" ht="15" outlineLevel="1" thickBot="1" x14ac:dyDescent="0.35">
      <c r="B124" s="423" t="s">
        <v>132</v>
      </c>
      <c r="C124" s="426" t="s">
        <v>8</v>
      </c>
      <c r="D124" s="427"/>
      <c r="E124" s="427"/>
      <c r="F124" s="428"/>
      <c r="G124" s="426" t="s">
        <v>9</v>
      </c>
      <c r="H124" s="427"/>
      <c r="I124" s="427"/>
      <c r="J124" s="428"/>
      <c r="K124" s="407" t="s">
        <v>117</v>
      </c>
    </row>
    <row r="125" spans="2:11" outlineLevel="1" x14ac:dyDescent="0.3">
      <c r="B125" s="424"/>
      <c r="C125" s="431" t="s">
        <v>118</v>
      </c>
      <c r="D125" s="429" t="s">
        <v>13</v>
      </c>
      <c r="E125" s="429" t="s">
        <v>14</v>
      </c>
      <c r="F125" s="417" t="s">
        <v>15</v>
      </c>
      <c r="G125" s="431" t="s">
        <v>118</v>
      </c>
      <c r="H125" s="429" t="s">
        <v>119</v>
      </c>
      <c r="I125" s="429" t="s">
        <v>18</v>
      </c>
      <c r="J125" s="417" t="s">
        <v>19</v>
      </c>
      <c r="K125" s="408"/>
    </row>
    <row r="126" spans="2:11" ht="15" outlineLevel="1" thickBot="1" x14ac:dyDescent="0.35">
      <c r="B126" s="425"/>
      <c r="C126" s="435"/>
      <c r="D126" s="436"/>
      <c r="E126" s="436"/>
      <c r="F126" s="437"/>
      <c r="G126" s="435"/>
      <c r="H126" s="436"/>
      <c r="I126" s="436"/>
      <c r="J126" s="437"/>
      <c r="K126" s="409"/>
    </row>
    <row r="127" spans="2:11" outlineLevel="1" x14ac:dyDescent="0.3">
      <c r="B127" s="178" t="s">
        <v>133</v>
      </c>
      <c r="C127" s="215">
        <f>D127+F127</f>
        <v>0.96909363042725127</v>
      </c>
      <c r="D127" s="216">
        <f>E52</f>
        <v>0.39804804095041924</v>
      </c>
      <c r="E127" s="216">
        <f>F52</f>
        <v>0.12438321747358057</v>
      </c>
      <c r="F127" s="217">
        <f>G52</f>
        <v>0.57104558947683204</v>
      </c>
      <c r="G127" s="215">
        <f>H127+I127+J127</f>
        <v>1.2648944449255191</v>
      </c>
      <c r="H127" s="216">
        <f>I52</f>
        <v>0.49452431334043878</v>
      </c>
      <c r="I127" s="216">
        <f>J52</f>
        <v>0.63809149937038034</v>
      </c>
      <c r="J127" s="217">
        <f>K52</f>
        <v>0.13227863221469999</v>
      </c>
      <c r="K127" s="80">
        <f>C127+G127</f>
        <v>2.2339880753527703</v>
      </c>
    </row>
    <row r="128" spans="2:11" outlineLevel="1" x14ac:dyDescent="0.3">
      <c r="B128" s="178" t="s">
        <v>134</v>
      </c>
      <c r="C128" s="218">
        <f>D128+F128</f>
        <v>0.98844428393014749</v>
      </c>
      <c r="D128" s="219">
        <f>($E$43+D117)/(D106+$F$12)</f>
        <v>0.39424947365887358</v>
      </c>
      <c r="E128" s="219">
        <f>($F$43+E117)/(D106+$F$12)</f>
        <v>0.12305394767170305</v>
      </c>
      <c r="F128" s="220">
        <f>($G$43+F117)/(D107+$G$12)</f>
        <v>0.59419481027127385</v>
      </c>
      <c r="G128" s="218">
        <f>H128+I128+J128</f>
        <v>1.261094005371473</v>
      </c>
      <c r="H128" s="219">
        <f>(H117+$I$43)/($I$12+D108)</f>
        <v>0.4991340738257759</v>
      </c>
      <c r="I128" s="219">
        <f>(I117+$J$43)/($J$12+D109)</f>
        <v>0.6289129827855664</v>
      </c>
      <c r="J128" s="220">
        <f>(J117+$K$43)/($K$12+D110)</f>
        <v>0.13304694876013079</v>
      </c>
      <c r="K128" s="80">
        <f>C128+G128</f>
        <v>2.2495382893016203</v>
      </c>
    </row>
    <row r="129" spans="1:16" ht="15" outlineLevel="1" thickBot="1" x14ac:dyDescent="0.35">
      <c r="B129" s="221" t="s">
        <v>135</v>
      </c>
      <c r="C129" s="222">
        <f>C128-C127</f>
        <v>1.935065350289622E-2</v>
      </c>
      <c r="D129" s="223">
        <f t="shared" ref="D129:J129" si="7">D128-D127</f>
        <v>-3.7985672915456514E-3</v>
      </c>
      <c r="E129" s="223">
        <f t="shared" si="7"/>
        <v>-1.3292698018775168E-3</v>
      </c>
      <c r="F129" s="224">
        <f t="shared" si="7"/>
        <v>2.3149220794441816E-2</v>
      </c>
      <c r="G129" s="222">
        <f t="shared" si="7"/>
        <v>-3.8004395540460756E-3</v>
      </c>
      <c r="H129" s="223">
        <f t="shared" si="7"/>
        <v>4.6097604853371221E-3</v>
      </c>
      <c r="I129" s="223">
        <f t="shared" si="7"/>
        <v>-9.1785165848139449E-3</v>
      </c>
      <c r="J129" s="224">
        <f t="shared" si="7"/>
        <v>7.6831654543080274E-4</v>
      </c>
      <c r="K129" s="225">
        <f>C129+G129</f>
        <v>1.5550213948850145E-2</v>
      </c>
    </row>
    <row r="130" spans="1:16" outlineLevel="1" x14ac:dyDescent="0.3"/>
    <row r="131" spans="1:16" ht="15" thickBot="1" x14ac:dyDescent="0.35">
      <c r="A131" s="1" t="s">
        <v>137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6" ht="15.6" thickTop="1" thickBot="1" x14ac:dyDescent="0.35"/>
    <row r="133" spans="1:16" ht="34.950000000000003" customHeight="1" thickBot="1" x14ac:dyDescent="0.35">
      <c r="B133" s="423" t="s">
        <v>138</v>
      </c>
      <c r="C133" s="438" t="s">
        <v>8</v>
      </c>
      <c r="D133" s="440"/>
      <c r="E133" s="440"/>
      <c r="F133" s="440"/>
      <c r="G133" s="439"/>
      <c r="H133" s="438" t="s">
        <v>9</v>
      </c>
      <c r="I133" s="440"/>
      <c r="J133" s="440"/>
      <c r="K133" s="440"/>
      <c r="L133" s="439"/>
      <c r="M133" s="438" t="s">
        <v>139</v>
      </c>
      <c r="N133" s="440"/>
      <c r="O133" s="440"/>
      <c r="P133" s="439"/>
    </row>
    <row r="134" spans="1:16" ht="40.950000000000003" customHeight="1" thickBot="1" x14ac:dyDescent="0.35">
      <c r="B134" s="424"/>
      <c r="C134" s="438" t="s">
        <v>140</v>
      </c>
      <c r="D134" s="439"/>
      <c r="E134" s="438" t="s">
        <v>141</v>
      </c>
      <c r="F134" s="439"/>
      <c r="G134" s="407" t="s">
        <v>108</v>
      </c>
      <c r="H134" s="438" t="s">
        <v>140</v>
      </c>
      <c r="I134" s="439"/>
      <c r="J134" s="438" t="s">
        <v>141</v>
      </c>
      <c r="K134" s="439"/>
      <c r="L134" s="407" t="s">
        <v>108</v>
      </c>
      <c r="M134" s="438" t="s">
        <v>140</v>
      </c>
      <c r="N134" s="439"/>
      <c r="O134" s="438" t="s">
        <v>141</v>
      </c>
      <c r="P134" s="439"/>
    </row>
    <row r="135" spans="1:16" ht="15" thickBot="1" x14ac:dyDescent="0.35">
      <c r="B135" s="425"/>
      <c r="C135" s="227" t="s">
        <v>142</v>
      </c>
      <c r="D135" s="227" t="s">
        <v>143</v>
      </c>
      <c r="E135" s="227" t="s">
        <v>142</v>
      </c>
      <c r="F135" s="227" t="s">
        <v>143</v>
      </c>
      <c r="G135" s="409"/>
      <c r="H135" s="227" t="s">
        <v>142</v>
      </c>
      <c r="I135" s="227" t="s">
        <v>143</v>
      </c>
      <c r="J135" s="227" t="s">
        <v>142</v>
      </c>
      <c r="K135" s="227" t="s">
        <v>143</v>
      </c>
      <c r="L135" s="409"/>
      <c r="M135" s="227" t="s">
        <v>142</v>
      </c>
      <c r="N135" s="227" t="s">
        <v>143</v>
      </c>
      <c r="O135" s="227" t="s">
        <v>142</v>
      </c>
      <c r="P135" s="227" t="s">
        <v>143</v>
      </c>
    </row>
    <row r="136" spans="1:16" ht="26.4" x14ac:dyDescent="0.3">
      <c r="B136" s="228" t="s">
        <v>144</v>
      </c>
      <c r="C136" s="229">
        <v>16.600000000000001</v>
      </c>
      <c r="D136" s="230">
        <v>0.161</v>
      </c>
      <c r="E136" s="230"/>
      <c r="F136" s="230"/>
      <c r="G136" s="231"/>
      <c r="H136" s="229">
        <v>15.4</v>
      </c>
      <c r="I136" s="230">
        <v>0.16</v>
      </c>
      <c r="J136" s="230"/>
      <c r="K136" s="230"/>
      <c r="L136" s="231"/>
      <c r="M136" s="229"/>
      <c r="N136" s="230"/>
      <c r="O136" s="230"/>
      <c r="P136" s="231"/>
    </row>
    <row r="137" spans="1:16" ht="26.4" x14ac:dyDescent="0.3">
      <c r="B137" s="232" t="s">
        <v>145</v>
      </c>
      <c r="C137" s="233">
        <v>18.690000000000001</v>
      </c>
      <c r="D137" s="234">
        <v>0.22800000000000001</v>
      </c>
      <c r="E137" s="234"/>
      <c r="F137" s="234"/>
      <c r="G137" s="235"/>
      <c r="H137" s="233">
        <v>29.44</v>
      </c>
      <c r="I137" s="234">
        <v>0.2</v>
      </c>
      <c r="J137" s="234"/>
      <c r="K137" s="234"/>
      <c r="L137" s="235"/>
      <c r="M137" s="233"/>
      <c r="N137" s="234"/>
      <c r="O137" s="234"/>
      <c r="P137" s="235"/>
    </row>
    <row r="138" spans="1:16" x14ac:dyDescent="0.3">
      <c r="B138" s="178" t="s">
        <v>146</v>
      </c>
      <c r="C138" s="233"/>
      <c r="D138" s="234"/>
      <c r="E138" s="234">
        <v>33.11</v>
      </c>
      <c r="F138" s="234">
        <v>0.41</v>
      </c>
      <c r="G138" s="235">
        <v>12</v>
      </c>
      <c r="H138" s="233"/>
      <c r="I138" s="234"/>
      <c r="J138" s="234"/>
      <c r="K138" s="234"/>
      <c r="L138" s="235"/>
      <c r="M138" s="233"/>
      <c r="N138" s="234"/>
      <c r="O138" s="234"/>
      <c r="P138" s="235"/>
    </row>
    <row r="139" spans="1:16" x14ac:dyDescent="0.3">
      <c r="B139" s="178" t="s">
        <v>147</v>
      </c>
      <c r="C139" s="233">
        <v>90</v>
      </c>
      <c r="D139" s="234">
        <v>0.873</v>
      </c>
      <c r="E139" s="234"/>
      <c r="F139" s="234"/>
      <c r="G139" s="235"/>
      <c r="H139" s="233"/>
      <c r="I139" s="234"/>
      <c r="J139" s="234"/>
      <c r="K139" s="234"/>
      <c r="L139" s="235"/>
      <c r="M139" s="233"/>
      <c r="N139" s="234"/>
      <c r="O139" s="234"/>
      <c r="P139" s="235"/>
    </row>
    <row r="140" spans="1:16" ht="26.4" x14ac:dyDescent="0.3">
      <c r="B140" s="232" t="s">
        <v>148</v>
      </c>
      <c r="C140" s="233"/>
      <c r="D140" s="234"/>
      <c r="E140" s="234">
        <v>25.15</v>
      </c>
      <c r="F140" s="234">
        <v>0.14899999999999999</v>
      </c>
      <c r="G140" s="235"/>
      <c r="H140" s="233"/>
      <c r="I140" s="234"/>
      <c r="J140" s="234">
        <v>47.04</v>
      </c>
      <c r="K140" s="234">
        <v>0.36899999999999999</v>
      </c>
      <c r="L140" s="235"/>
      <c r="M140" s="233"/>
      <c r="N140" s="234"/>
      <c r="O140" s="234"/>
      <c r="P140" s="235"/>
    </row>
    <row r="141" spans="1:16" x14ac:dyDescent="0.3">
      <c r="B141" s="178" t="s">
        <v>149</v>
      </c>
      <c r="C141" s="233"/>
      <c r="D141" s="234"/>
      <c r="E141" s="234">
        <v>6</v>
      </c>
      <c r="F141" s="234">
        <v>0.09</v>
      </c>
      <c r="G141" s="235">
        <v>10</v>
      </c>
      <c r="H141" s="233"/>
      <c r="I141" s="234"/>
      <c r="J141" s="234"/>
      <c r="K141" s="234"/>
      <c r="L141" s="235"/>
      <c r="M141" s="233"/>
      <c r="N141" s="234"/>
      <c r="O141" s="234"/>
      <c r="P141" s="235"/>
    </row>
    <row r="142" spans="1:16" x14ac:dyDescent="0.3">
      <c r="B142" s="178" t="s">
        <v>150</v>
      </c>
      <c r="C142" s="233"/>
      <c r="D142" s="234"/>
      <c r="E142" s="234"/>
      <c r="F142" s="234"/>
      <c r="G142" s="235"/>
      <c r="H142" s="233"/>
      <c r="I142" s="234"/>
      <c r="J142" s="234">
        <v>23</v>
      </c>
      <c r="K142" s="234">
        <v>0.14000000000000001</v>
      </c>
      <c r="L142" s="235"/>
      <c r="M142" s="233"/>
      <c r="N142" s="234"/>
      <c r="O142" s="234"/>
      <c r="P142" s="235"/>
    </row>
    <row r="143" spans="1:16" ht="26.4" x14ac:dyDescent="0.3">
      <c r="B143" s="232" t="s">
        <v>151</v>
      </c>
      <c r="C143" s="233">
        <v>44.16</v>
      </c>
      <c r="D143" s="234">
        <v>0.35699999999999998</v>
      </c>
      <c r="E143" s="234"/>
      <c r="F143" s="234"/>
      <c r="G143" s="235"/>
      <c r="H143" s="233">
        <v>72.67</v>
      </c>
      <c r="I143" s="234">
        <v>0.495</v>
      </c>
      <c r="J143" s="234"/>
      <c r="K143" s="234"/>
      <c r="L143" s="235"/>
      <c r="M143" s="233">
        <v>31.3</v>
      </c>
      <c r="N143" s="234">
        <v>0.22</v>
      </c>
      <c r="O143" s="234"/>
      <c r="P143" s="235"/>
    </row>
    <row r="144" spans="1:16" ht="39.6" x14ac:dyDescent="0.3">
      <c r="B144" s="232" t="s">
        <v>152</v>
      </c>
      <c r="C144" s="233">
        <v>34.4</v>
      </c>
      <c r="D144" s="234">
        <v>0.40200000000000002</v>
      </c>
      <c r="E144" s="234"/>
      <c r="F144" s="234"/>
      <c r="G144" s="235"/>
      <c r="H144" s="233">
        <v>39.700000000000003</v>
      </c>
      <c r="I144" s="234">
        <v>0.25600000000000001</v>
      </c>
      <c r="J144" s="234"/>
      <c r="K144" s="234"/>
      <c r="L144" s="235"/>
      <c r="M144" s="233">
        <v>42.3</v>
      </c>
      <c r="N144" s="234">
        <v>0.152</v>
      </c>
      <c r="O144" s="234">
        <v>33.6</v>
      </c>
      <c r="P144" s="235">
        <v>0.21</v>
      </c>
    </row>
    <row r="145" spans="2:16" ht="26.4" x14ac:dyDescent="0.3">
      <c r="B145" s="232" t="s">
        <v>153</v>
      </c>
      <c r="C145" s="233">
        <v>8.3000000000000007</v>
      </c>
      <c r="D145" s="234">
        <v>0.05</v>
      </c>
      <c r="E145" s="234"/>
      <c r="F145" s="234"/>
      <c r="G145" s="235">
        <v>20</v>
      </c>
      <c r="H145" s="233"/>
      <c r="I145" s="234"/>
      <c r="J145" s="234"/>
      <c r="K145" s="234"/>
      <c r="L145" s="235"/>
      <c r="M145" s="233"/>
      <c r="N145" s="234"/>
      <c r="O145" s="234">
        <v>140</v>
      </c>
      <c r="P145" s="235">
        <v>0.87</v>
      </c>
    </row>
    <row r="146" spans="2:16" ht="15" thickBot="1" x14ac:dyDescent="0.35">
      <c r="B146" s="236" t="s">
        <v>154</v>
      </c>
      <c r="C146" s="237">
        <f>SUM(C136:C145)</f>
        <v>212.15</v>
      </c>
      <c r="D146" s="238">
        <f t="shared" ref="D146:P146" si="8">SUM(D136:D145)</f>
        <v>2.0709999999999997</v>
      </c>
      <c r="E146" s="238">
        <f t="shared" si="8"/>
        <v>64.259999999999991</v>
      </c>
      <c r="F146" s="238">
        <f t="shared" si="8"/>
        <v>0.64899999999999991</v>
      </c>
      <c r="G146" s="239">
        <f t="shared" si="8"/>
        <v>42</v>
      </c>
      <c r="H146" s="237">
        <f t="shared" si="8"/>
        <v>157.21</v>
      </c>
      <c r="I146" s="238">
        <f t="shared" si="8"/>
        <v>1.111</v>
      </c>
      <c r="J146" s="238">
        <f t="shared" si="8"/>
        <v>70.039999999999992</v>
      </c>
      <c r="K146" s="238">
        <f t="shared" si="8"/>
        <v>0.50900000000000001</v>
      </c>
      <c r="L146" s="239">
        <f t="shared" si="8"/>
        <v>0</v>
      </c>
      <c r="M146" s="237">
        <f t="shared" si="8"/>
        <v>73.599999999999994</v>
      </c>
      <c r="N146" s="238">
        <f t="shared" si="8"/>
        <v>0.372</v>
      </c>
      <c r="O146" s="238">
        <f t="shared" si="8"/>
        <v>173.6</v>
      </c>
      <c r="P146" s="239">
        <f t="shared" si="8"/>
        <v>1.08</v>
      </c>
    </row>
    <row r="147" spans="2:16" ht="59.25" customHeight="1" thickBot="1" x14ac:dyDescent="0.35"/>
    <row r="148" spans="2:16" ht="34.200000000000003" x14ac:dyDescent="0.3">
      <c r="B148" s="190" t="s">
        <v>107</v>
      </c>
      <c r="C148" s="191" t="s">
        <v>108</v>
      </c>
    </row>
    <row r="149" spans="2:16" x14ac:dyDescent="0.3">
      <c r="B149" s="178" t="s">
        <v>109</v>
      </c>
      <c r="C149" s="192">
        <v>42</v>
      </c>
    </row>
    <row r="150" spans="2:16" x14ac:dyDescent="0.3">
      <c r="B150" s="178" t="s">
        <v>110</v>
      </c>
      <c r="C150" s="192">
        <v>42</v>
      </c>
    </row>
    <row r="151" spans="2:16" x14ac:dyDescent="0.3">
      <c r="B151" s="178" t="s">
        <v>111</v>
      </c>
      <c r="C151" s="192">
        <v>0</v>
      </c>
    </row>
    <row r="152" spans="2:16" x14ac:dyDescent="0.3">
      <c r="B152" s="178" t="s">
        <v>112</v>
      </c>
      <c r="C152" s="192">
        <v>0</v>
      </c>
    </row>
    <row r="153" spans="2:16" ht="15" thickBot="1" x14ac:dyDescent="0.35">
      <c r="B153" s="184" t="s">
        <v>113</v>
      </c>
      <c r="C153" s="193">
        <v>0</v>
      </c>
    </row>
    <row r="154" spans="2:16" ht="15" thickBot="1" x14ac:dyDescent="0.35">
      <c r="B154" s="240"/>
    </row>
    <row r="155" spans="2:16" ht="79.8" x14ac:dyDescent="0.3">
      <c r="B155" s="194" t="s">
        <v>107</v>
      </c>
      <c r="C155" s="191" t="s">
        <v>114</v>
      </c>
      <c r="D155" s="191" t="s">
        <v>115</v>
      </c>
    </row>
    <row r="156" spans="2:16" x14ac:dyDescent="0.3">
      <c r="B156" s="178" t="s">
        <v>109</v>
      </c>
      <c r="C156" s="192">
        <v>25.2</v>
      </c>
      <c r="D156" s="192">
        <f>C156*C149/1000</f>
        <v>1.0583999999999998</v>
      </c>
    </row>
    <row r="157" spans="2:16" x14ac:dyDescent="0.3">
      <c r="B157" s="178" t="s">
        <v>110</v>
      </c>
      <c r="C157" s="192">
        <v>25.2</v>
      </c>
      <c r="D157" s="192">
        <f t="shared" ref="D157:D160" si="9">C157*C150/1000</f>
        <v>1.0583999999999998</v>
      </c>
    </row>
    <row r="158" spans="2:16" x14ac:dyDescent="0.3">
      <c r="B158" s="178" t="s">
        <v>111</v>
      </c>
      <c r="C158" s="192">
        <v>25.2</v>
      </c>
      <c r="D158" s="192">
        <f t="shared" si="9"/>
        <v>0</v>
      </c>
    </row>
    <row r="159" spans="2:16" x14ac:dyDescent="0.3">
      <c r="B159" s="178" t="s">
        <v>112</v>
      </c>
      <c r="C159" s="192">
        <v>25.2</v>
      </c>
      <c r="D159" s="192">
        <f t="shared" si="9"/>
        <v>0</v>
      </c>
    </row>
    <row r="160" spans="2:16" ht="15" thickBot="1" x14ac:dyDescent="0.35">
      <c r="B160" s="184" t="s">
        <v>113</v>
      </c>
      <c r="C160" s="193">
        <v>25.2</v>
      </c>
      <c r="D160" s="193">
        <f t="shared" si="9"/>
        <v>0</v>
      </c>
    </row>
    <row r="161" spans="2:12" ht="15" thickBot="1" x14ac:dyDescent="0.35">
      <c r="B161" s="240"/>
    </row>
    <row r="162" spans="2:12" ht="15" thickBot="1" x14ac:dyDescent="0.35">
      <c r="B162" s="423" t="s">
        <v>116</v>
      </c>
      <c r="C162" s="426" t="s">
        <v>8</v>
      </c>
      <c r="D162" s="427"/>
      <c r="E162" s="427"/>
      <c r="F162" s="428"/>
      <c r="G162" s="426" t="s">
        <v>9</v>
      </c>
      <c r="H162" s="427"/>
      <c r="I162" s="427"/>
      <c r="J162" s="428"/>
      <c r="K162" s="407" t="s">
        <v>117</v>
      </c>
      <c r="L162" s="407" t="s">
        <v>155</v>
      </c>
    </row>
    <row r="163" spans="2:12" x14ac:dyDescent="0.3">
      <c r="B163" s="424"/>
      <c r="C163" s="431" t="s">
        <v>118</v>
      </c>
      <c r="D163" s="429" t="s">
        <v>13</v>
      </c>
      <c r="E163" s="429" t="s">
        <v>14</v>
      </c>
      <c r="F163" s="417" t="s">
        <v>15</v>
      </c>
      <c r="G163" s="431" t="s">
        <v>118</v>
      </c>
      <c r="H163" s="429" t="s">
        <v>119</v>
      </c>
      <c r="I163" s="429" t="s">
        <v>18</v>
      </c>
      <c r="J163" s="417" t="s">
        <v>19</v>
      </c>
      <c r="K163" s="408"/>
      <c r="L163" s="408"/>
    </row>
    <row r="164" spans="2:12" ht="46.2" customHeight="1" thickBot="1" x14ac:dyDescent="0.35">
      <c r="B164" s="425"/>
      <c r="C164" s="435"/>
      <c r="D164" s="436"/>
      <c r="E164" s="436"/>
      <c r="F164" s="437"/>
      <c r="G164" s="435"/>
      <c r="H164" s="436"/>
      <c r="I164" s="436"/>
      <c r="J164" s="437"/>
      <c r="K164" s="409"/>
      <c r="L164" s="409"/>
    </row>
    <row r="165" spans="2:12" x14ac:dyDescent="0.3">
      <c r="B165" s="178" t="s">
        <v>120</v>
      </c>
      <c r="C165" s="195">
        <f>SUM(D165:F165)</f>
        <v>0.2480579481259686</v>
      </c>
      <c r="D165" s="196">
        <f>D156*$E$53</f>
        <v>0.15181437019831384</v>
      </c>
      <c r="E165" s="196">
        <f>D156*$F$53</f>
        <v>3.734553875117979E-2</v>
      </c>
      <c r="F165" s="197">
        <f>D157*$G$53</f>
        <v>5.8898039176474973E-2</v>
      </c>
      <c r="G165" s="195">
        <f>SUM(H165:J165)</f>
        <v>0</v>
      </c>
      <c r="H165" s="196">
        <f>D158*$I$53</f>
        <v>0</v>
      </c>
      <c r="I165" s="196">
        <f>D159*$J$53</f>
        <v>0</v>
      </c>
      <c r="J165" s="197">
        <f>D160*$J$53</f>
        <v>0</v>
      </c>
      <c r="K165" s="198">
        <f>C165+G165</f>
        <v>0.2480579481259686</v>
      </c>
      <c r="L165" s="198"/>
    </row>
    <row r="166" spans="2:12" x14ac:dyDescent="0.3">
      <c r="B166" s="178" t="s">
        <v>121</v>
      </c>
      <c r="C166" s="179">
        <f>SUM(D166:F166)</f>
        <v>5.5281999999999991</v>
      </c>
      <c r="D166" s="199"/>
      <c r="E166" s="199"/>
      <c r="F166" s="200">
        <f>F171</f>
        <v>5.5281999999999991</v>
      </c>
      <c r="G166" s="179">
        <f>SUM(H166:J166)</f>
        <v>4.944</v>
      </c>
      <c r="H166" s="199">
        <f>F173</f>
        <v>4.944</v>
      </c>
      <c r="I166" s="199"/>
      <c r="J166" s="200"/>
      <c r="K166" s="198">
        <f>C166+G166</f>
        <v>10.472199999999999</v>
      </c>
      <c r="L166" s="198">
        <f>F173</f>
        <v>4.944</v>
      </c>
    </row>
    <row r="167" spans="2:12" ht="15" thickBot="1" x14ac:dyDescent="0.35">
      <c r="B167" s="201" t="s">
        <v>122</v>
      </c>
      <c r="C167" s="202">
        <f>C165+C166</f>
        <v>5.7762579481259682</v>
      </c>
      <c r="D167" s="203">
        <f t="shared" ref="D167:J167" si="10">D165+D166</f>
        <v>0.15181437019831384</v>
      </c>
      <c r="E167" s="203">
        <f t="shared" si="10"/>
        <v>3.734553875117979E-2</v>
      </c>
      <c r="F167" s="204">
        <f t="shared" si="10"/>
        <v>5.5870980391764737</v>
      </c>
      <c r="G167" s="202">
        <f t="shared" si="10"/>
        <v>4.944</v>
      </c>
      <c r="H167" s="203">
        <f t="shared" si="10"/>
        <v>4.944</v>
      </c>
      <c r="I167" s="203">
        <f t="shared" si="10"/>
        <v>0</v>
      </c>
      <c r="J167" s="204">
        <f t="shared" si="10"/>
        <v>0</v>
      </c>
      <c r="K167" s="205">
        <f>K165+K166</f>
        <v>10.720257948125967</v>
      </c>
      <c r="L167" s="205">
        <f>SUM(L165:L166)</f>
        <v>4.944</v>
      </c>
    </row>
    <row r="168" spans="2:12" ht="15" thickBot="1" x14ac:dyDescent="0.35">
      <c r="B168" s="240"/>
    </row>
    <row r="169" spans="2:12" ht="34.200000000000003" x14ac:dyDescent="0.3">
      <c r="B169" s="206" t="s">
        <v>123</v>
      </c>
      <c r="C169" s="207" t="s">
        <v>124</v>
      </c>
      <c r="D169" s="208" t="s">
        <v>125</v>
      </c>
      <c r="E169" s="208" t="s">
        <v>126</v>
      </c>
      <c r="F169" s="209" t="s">
        <v>127</v>
      </c>
    </row>
    <row r="170" spans="2:12" x14ac:dyDescent="0.3">
      <c r="B170" s="210" t="s">
        <v>128</v>
      </c>
      <c r="C170" s="179">
        <f>SUM(C171:C173)</f>
        <v>5.7919999999999998</v>
      </c>
      <c r="D170" s="199">
        <f>SUM(D171:D173)</f>
        <v>750.8599999999999</v>
      </c>
      <c r="E170" s="199"/>
      <c r="F170" s="200"/>
    </row>
    <row r="171" spans="2:12" x14ac:dyDescent="0.3">
      <c r="B171" s="211" t="s">
        <v>129</v>
      </c>
      <c r="C171" s="179">
        <f>D146+F146</f>
        <v>2.7199999999999998</v>
      </c>
      <c r="D171" s="199">
        <f>C146+E146</f>
        <v>276.40999999999997</v>
      </c>
      <c r="E171" s="199">
        <v>50</v>
      </c>
      <c r="F171" s="200">
        <f>D171/E171</f>
        <v>5.5281999999999991</v>
      </c>
    </row>
    <row r="172" spans="2:12" x14ac:dyDescent="0.3">
      <c r="B172" s="211" t="s">
        <v>130</v>
      </c>
      <c r="C172" s="179">
        <v>1.62</v>
      </c>
      <c r="D172" s="199">
        <f>H146+J146</f>
        <v>227.25</v>
      </c>
      <c r="E172" s="199">
        <v>50</v>
      </c>
      <c r="F172" s="200">
        <f>D172/E172</f>
        <v>4.5449999999999999</v>
      </c>
    </row>
    <row r="173" spans="2:12" ht="15" thickBot="1" x14ac:dyDescent="0.35">
      <c r="B173" s="241" t="s">
        <v>156</v>
      </c>
      <c r="C173" s="242">
        <v>1.452</v>
      </c>
      <c r="D173" s="243">
        <f>M146+O146</f>
        <v>247.2</v>
      </c>
      <c r="E173" s="243">
        <v>50</v>
      </c>
      <c r="F173" s="244">
        <f>D173/E173</f>
        <v>4.944</v>
      </c>
    </row>
    <row r="174" spans="2:12" ht="15" thickBot="1" x14ac:dyDescent="0.35">
      <c r="B174" s="240"/>
      <c r="F174" t="s">
        <v>131</v>
      </c>
    </row>
    <row r="175" spans="2:12" ht="15" thickBot="1" x14ac:dyDescent="0.35">
      <c r="B175" s="423" t="s">
        <v>132</v>
      </c>
      <c r="C175" s="426" t="s">
        <v>8</v>
      </c>
      <c r="D175" s="427"/>
      <c r="E175" s="427"/>
      <c r="F175" s="428"/>
      <c r="G175" s="426" t="s">
        <v>9</v>
      </c>
      <c r="H175" s="427"/>
      <c r="I175" s="427"/>
      <c r="J175" s="428"/>
      <c r="K175" s="407" t="s">
        <v>117</v>
      </c>
      <c r="L175" s="407" t="s">
        <v>155</v>
      </c>
    </row>
    <row r="176" spans="2:12" x14ac:dyDescent="0.3">
      <c r="B176" s="424"/>
      <c r="C176" s="431" t="s">
        <v>118</v>
      </c>
      <c r="D176" s="429" t="s">
        <v>13</v>
      </c>
      <c r="E176" s="429" t="s">
        <v>14</v>
      </c>
      <c r="F176" s="417" t="s">
        <v>15</v>
      </c>
      <c r="G176" s="431" t="s">
        <v>118</v>
      </c>
      <c r="H176" s="429" t="s">
        <v>119</v>
      </c>
      <c r="I176" s="429" t="s">
        <v>18</v>
      </c>
      <c r="J176" s="417" t="s">
        <v>19</v>
      </c>
      <c r="K176" s="408"/>
      <c r="L176" s="408"/>
    </row>
    <row r="177" spans="1:15" ht="31.95" customHeight="1" thickBot="1" x14ac:dyDescent="0.35">
      <c r="B177" s="425"/>
      <c r="C177" s="435"/>
      <c r="D177" s="436"/>
      <c r="E177" s="436"/>
      <c r="F177" s="437"/>
      <c r="G177" s="435"/>
      <c r="H177" s="436"/>
      <c r="I177" s="436"/>
      <c r="J177" s="437"/>
      <c r="K177" s="409"/>
      <c r="L177" s="409"/>
    </row>
    <row r="178" spans="1:15" x14ac:dyDescent="0.3">
      <c r="B178" s="178" t="s">
        <v>133</v>
      </c>
      <c r="C178" s="215">
        <f>D178+F178</f>
        <v>0.96909363042725127</v>
      </c>
      <c r="D178" s="216">
        <f>E52</f>
        <v>0.39804804095041924</v>
      </c>
      <c r="E178" s="216">
        <f>F52</f>
        <v>0.12438321747358057</v>
      </c>
      <c r="F178" s="217">
        <f>G52</f>
        <v>0.57104558947683204</v>
      </c>
      <c r="G178" s="215">
        <f>H178+I178+J178</f>
        <v>1.2648944449255191</v>
      </c>
      <c r="H178" s="216">
        <f>I52</f>
        <v>0.49452431334043878</v>
      </c>
      <c r="I178" s="216">
        <f>J52</f>
        <v>0.63809149937038034</v>
      </c>
      <c r="J178" s="217">
        <f>K52</f>
        <v>0.13227863221469999</v>
      </c>
      <c r="K178" s="80">
        <f>C178+G178</f>
        <v>2.2339880753527703</v>
      </c>
      <c r="L178" s="80">
        <f>M43/M12</f>
        <v>0.21643792576914092</v>
      </c>
    </row>
    <row r="179" spans="1:15" x14ac:dyDescent="0.3">
      <c r="B179" s="178" t="s">
        <v>134</v>
      </c>
      <c r="C179" s="218">
        <f>D179+F179</f>
        <v>0.97532177205308146</v>
      </c>
      <c r="D179" s="219">
        <f>($E$43+D167)/(D156+$F$12)</f>
        <v>0.3976918086297403</v>
      </c>
      <c r="E179" s="219">
        <f>($F$43+E167)/(D156+$F$12)</f>
        <v>0.12425855761369466</v>
      </c>
      <c r="F179" s="220">
        <f>($G$43+F167)/(D157+$G$12)</f>
        <v>0.57762996342334116</v>
      </c>
      <c r="G179" s="218">
        <f>H179+I179+J179</f>
        <v>1.2724347755789724</v>
      </c>
      <c r="H179" s="219">
        <f>(H167+$I$43)/($I$12+D158)</f>
        <v>0.50206464399389206</v>
      </c>
      <c r="I179" s="219">
        <f>(I167+$J$43)/($J$12+D159)</f>
        <v>0.63809149937038034</v>
      </c>
      <c r="J179" s="220">
        <f>(J167+$K$43)/($K$12+D160)</f>
        <v>0.13227863221469999</v>
      </c>
      <c r="K179" s="80">
        <f>C179+G179</f>
        <v>2.2477565476320538</v>
      </c>
      <c r="L179" s="80">
        <f>(L167+M43)/M12</f>
        <v>0.22868767799907155</v>
      </c>
    </row>
    <row r="180" spans="1:15" ht="15" thickBot="1" x14ac:dyDescent="0.35">
      <c r="B180" s="221" t="s">
        <v>135</v>
      </c>
      <c r="C180" s="222">
        <f>C179-C178</f>
        <v>6.2281416258301858E-3</v>
      </c>
      <c r="D180" s="223">
        <f t="shared" ref="D180:J180" si="11">D179-D178</f>
        <v>-3.5623232067893973E-4</v>
      </c>
      <c r="E180" s="223">
        <f t="shared" si="11"/>
        <v>-1.2465985988591166E-4</v>
      </c>
      <c r="F180" s="224">
        <f t="shared" si="11"/>
        <v>6.5843739465091256E-3</v>
      </c>
      <c r="G180" s="222">
        <f t="shared" si="11"/>
        <v>7.5403306534533865E-3</v>
      </c>
      <c r="H180" s="223">
        <f t="shared" si="11"/>
        <v>7.5403306534532755E-3</v>
      </c>
      <c r="I180" s="223">
        <f t="shared" si="11"/>
        <v>0</v>
      </c>
      <c r="J180" s="224">
        <f t="shared" si="11"/>
        <v>0</v>
      </c>
      <c r="K180" s="225">
        <f>C180+G180</f>
        <v>1.3768472279283572E-2</v>
      </c>
      <c r="L180" s="225">
        <f>D180+H180</f>
        <v>7.1840983327743357E-3</v>
      </c>
    </row>
    <row r="182" spans="1:15" ht="15" thickBot="1" x14ac:dyDescent="0.35">
      <c r="A182" s="1" t="s">
        <v>157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6" thickTop="1" thickBot="1" x14ac:dyDescent="0.35"/>
    <row r="184" spans="1:15" ht="15" thickBot="1" x14ac:dyDescent="0.35">
      <c r="B184" s="407" t="s">
        <v>116</v>
      </c>
      <c r="C184" s="426" t="s">
        <v>8</v>
      </c>
      <c r="D184" s="427"/>
      <c r="E184" s="427"/>
      <c r="F184" s="428"/>
      <c r="G184" s="426" t="s">
        <v>9</v>
      </c>
      <c r="H184" s="427"/>
      <c r="I184" s="427"/>
      <c r="J184" s="428"/>
      <c r="K184" s="407" t="s">
        <v>117</v>
      </c>
    </row>
    <row r="185" spans="1:15" x14ac:dyDescent="0.3">
      <c r="B185" s="408"/>
      <c r="C185" s="431" t="s">
        <v>118</v>
      </c>
      <c r="D185" s="429" t="s">
        <v>13</v>
      </c>
      <c r="E185" s="429" t="s">
        <v>14</v>
      </c>
      <c r="F185" s="417" t="s">
        <v>15</v>
      </c>
      <c r="G185" s="431" t="s">
        <v>118</v>
      </c>
      <c r="H185" s="429" t="s">
        <v>119</v>
      </c>
      <c r="I185" s="429" t="s">
        <v>18</v>
      </c>
      <c r="J185" s="417" t="s">
        <v>19</v>
      </c>
      <c r="K185" s="408"/>
    </row>
    <row r="186" spans="1:15" ht="37.950000000000003" customHeight="1" thickBot="1" x14ac:dyDescent="0.35">
      <c r="B186" s="409"/>
      <c r="C186" s="435"/>
      <c r="D186" s="436"/>
      <c r="E186" s="436"/>
      <c r="F186" s="437"/>
      <c r="G186" s="435"/>
      <c r="H186" s="436"/>
      <c r="I186" s="436"/>
      <c r="J186" s="437"/>
      <c r="K186" s="409"/>
    </row>
    <row r="187" spans="1:15" x14ac:dyDescent="0.3">
      <c r="B187" s="178" t="s">
        <v>120</v>
      </c>
      <c r="C187" s="195">
        <f>F187+D187</f>
        <v>75.81</v>
      </c>
      <c r="D187" s="196">
        <f>G202</f>
        <v>75.81</v>
      </c>
      <c r="E187" s="196">
        <f>G202</f>
        <v>75.81</v>
      </c>
      <c r="F187" s="197">
        <v>0</v>
      </c>
      <c r="G187" s="195">
        <f>SUM(H187:J187)</f>
        <v>-1.9113822335019142E-5</v>
      </c>
      <c r="H187" s="196">
        <f>D180*$I$53</f>
        <v>-1.9113822335019142E-5</v>
      </c>
      <c r="I187" s="196">
        <f>D181*$J$53</f>
        <v>0</v>
      </c>
      <c r="J187" s="197">
        <f>C182*$J$53</f>
        <v>0</v>
      </c>
      <c r="K187" s="198">
        <f>C187+G187</f>
        <v>75.809980886177669</v>
      </c>
    </row>
    <row r="188" spans="1:15" x14ac:dyDescent="0.3">
      <c r="B188" s="178" t="s">
        <v>103</v>
      </c>
      <c r="C188" s="245">
        <f t="shared" ref="C188:C190" si="12">F188+D188</f>
        <v>0.50360938830149282</v>
      </c>
      <c r="D188" s="246">
        <f>H202*E58</f>
        <v>0.50360938830149282</v>
      </c>
      <c r="E188" s="246">
        <f>H202*E58</f>
        <v>0.50360938830149282</v>
      </c>
      <c r="F188" s="247"/>
      <c r="G188" s="245"/>
      <c r="H188" s="246"/>
      <c r="I188" s="246"/>
      <c r="J188" s="247"/>
      <c r="K188" s="198"/>
    </row>
    <row r="189" spans="1:15" x14ac:dyDescent="0.3">
      <c r="B189" s="178" t="s">
        <v>121</v>
      </c>
      <c r="C189" s="179">
        <f t="shared" si="12"/>
        <v>25.237142857142857</v>
      </c>
      <c r="D189" s="199">
        <f>E214</f>
        <v>25.237142857142857</v>
      </c>
      <c r="E189" s="199">
        <f>E214</f>
        <v>25.237142857142857</v>
      </c>
      <c r="F189" s="200">
        <f>F194</f>
        <v>0</v>
      </c>
      <c r="G189" s="179">
        <f>SUM(H189:J189)</f>
        <v>0</v>
      </c>
      <c r="H189" s="199">
        <f>F196</f>
        <v>0</v>
      </c>
      <c r="I189" s="199"/>
      <c r="J189" s="200"/>
      <c r="K189" s="198">
        <f>C189+G189</f>
        <v>25.237142857142857</v>
      </c>
    </row>
    <row r="190" spans="1:15" ht="15" thickBot="1" x14ac:dyDescent="0.35">
      <c r="B190" s="201" t="s">
        <v>122</v>
      </c>
      <c r="C190" s="202">
        <f t="shared" si="12"/>
        <v>101.04714285714286</v>
      </c>
      <c r="D190" s="203">
        <f t="shared" ref="D190:J190" si="13">D187+D189</f>
        <v>101.04714285714286</v>
      </c>
      <c r="E190" s="203">
        <f t="shared" si="13"/>
        <v>101.04714285714286</v>
      </c>
      <c r="F190" s="204">
        <f t="shared" si="13"/>
        <v>0</v>
      </c>
      <c r="G190" s="202">
        <f t="shared" si="13"/>
        <v>-1.9113822335019142E-5</v>
      </c>
      <c r="H190" s="203">
        <f t="shared" si="13"/>
        <v>-1.9113822335019142E-5</v>
      </c>
      <c r="I190" s="203">
        <f t="shared" si="13"/>
        <v>0</v>
      </c>
      <c r="J190" s="204">
        <f t="shared" si="13"/>
        <v>0</v>
      </c>
      <c r="K190" s="205">
        <f>K187+K189</f>
        <v>101.04712374332053</v>
      </c>
    </row>
    <row r="191" spans="1:15" ht="54" customHeight="1" thickBot="1" x14ac:dyDescent="0.35"/>
    <row r="192" spans="1:15" ht="57.6" thickBot="1" x14ac:dyDescent="0.35">
      <c r="B192" s="248" t="s">
        <v>158</v>
      </c>
      <c r="C192" s="249" t="s">
        <v>159</v>
      </c>
      <c r="D192" s="249" t="s">
        <v>160</v>
      </c>
      <c r="E192" s="249" t="s">
        <v>161</v>
      </c>
      <c r="F192" s="249" t="s">
        <v>162</v>
      </c>
      <c r="G192" s="250" t="s">
        <v>163</v>
      </c>
      <c r="H192" s="226" t="s">
        <v>164</v>
      </c>
    </row>
    <row r="193" spans="2:12" x14ac:dyDescent="0.3">
      <c r="B193" s="251" t="s">
        <v>165</v>
      </c>
      <c r="C193" s="252">
        <v>7</v>
      </c>
      <c r="D193" s="252"/>
      <c r="E193" s="252"/>
      <c r="F193" s="252">
        <v>1.4</v>
      </c>
      <c r="G193" s="253">
        <f>SUM(C193:F193)</f>
        <v>8.4</v>
      </c>
      <c r="H193" s="254">
        <v>0.57599999999999996</v>
      </c>
      <c r="I193" s="255"/>
      <c r="J193" s="255"/>
      <c r="K193" s="255"/>
      <c r="L193" s="255"/>
    </row>
    <row r="194" spans="2:12" x14ac:dyDescent="0.3">
      <c r="B194" s="256" t="s">
        <v>166</v>
      </c>
      <c r="C194" s="257">
        <v>10.5</v>
      </c>
      <c r="D194" s="257">
        <v>1</v>
      </c>
      <c r="E194" s="257">
        <v>1.4</v>
      </c>
      <c r="F194" s="257"/>
      <c r="G194" s="258">
        <f t="shared" ref="G194:G201" si="14">SUM(C194:F194)</f>
        <v>12.9</v>
      </c>
      <c r="H194" s="259">
        <v>2.4</v>
      </c>
      <c r="I194" s="255"/>
      <c r="J194" s="255"/>
      <c r="K194" s="255"/>
      <c r="L194" s="255"/>
    </row>
    <row r="195" spans="2:12" x14ac:dyDescent="0.3">
      <c r="B195" s="256" t="s">
        <v>167</v>
      </c>
      <c r="C195" s="257">
        <v>8</v>
      </c>
      <c r="D195" s="257">
        <v>1</v>
      </c>
      <c r="E195" s="257">
        <v>1.1000000000000001</v>
      </c>
      <c r="F195" s="257"/>
      <c r="G195" s="258">
        <f t="shared" si="14"/>
        <v>10.1</v>
      </c>
      <c r="H195" s="259">
        <v>1.8</v>
      </c>
      <c r="I195" s="255"/>
      <c r="J195" s="255"/>
      <c r="K195" s="255"/>
      <c r="L195" s="255"/>
    </row>
    <row r="196" spans="2:12" x14ac:dyDescent="0.3">
      <c r="B196" s="256" t="s">
        <v>168</v>
      </c>
      <c r="C196" s="257">
        <v>9</v>
      </c>
      <c r="D196" s="257">
        <v>1</v>
      </c>
      <c r="E196" s="257">
        <v>1.1499999999999999</v>
      </c>
      <c r="F196" s="257"/>
      <c r="G196" s="260">
        <f t="shared" si="14"/>
        <v>11.15</v>
      </c>
      <c r="H196" s="259">
        <v>2</v>
      </c>
      <c r="I196" s="255"/>
      <c r="J196" s="255"/>
      <c r="K196" s="255"/>
      <c r="L196" s="255"/>
    </row>
    <row r="197" spans="2:12" x14ac:dyDescent="0.3">
      <c r="B197" s="256" t="s">
        <v>169</v>
      </c>
      <c r="C197" s="257">
        <v>10</v>
      </c>
      <c r="D197" s="257">
        <v>1</v>
      </c>
      <c r="E197" s="257">
        <v>1.26</v>
      </c>
      <c r="F197" s="257"/>
      <c r="G197" s="260">
        <f t="shared" si="14"/>
        <v>12.26</v>
      </c>
      <c r="H197" s="259">
        <v>2.1</v>
      </c>
      <c r="I197" s="255"/>
      <c r="J197" s="255"/>
      <c r="K197" s="255"/>
      <c r="L197" s="255"/>
    </row>
    <row r="198" spans="2:12" x14ac:dyDescent="0.3">
      <c r="B198" s="261" t="s">
        <v>170</v>
      </c>
      <c r="C198" s="262">
        <v>7</v>
      </c>
      <c r="D198" s="263">
        <v>1</v>
      </c>
      <c r="E198" s="263">
        <v>1</v>
      </c>
      <c r="F198" s="263"/>
      <c r="G198" s="258">
        <f t="shared" si="14"/>
        <v>9</v>
      </c>
      <c r="H198" s="264">
        <v>1.1000000000000001</v>
      </c>
      <c r="I198" s="255"/>
      <c r="J198" s="255"/>
      <c r="K198" s="255"/>
      <c r="L198" s="255"/>
    </row>
    <row r="199" spans="2:12" x14ac:dyDescent="0.3">
      <c r="B199" s="265" t="s">
        <v>171</v>
      </c>
      <c r="C199" s="263">
        <v>4</v>
      </c>
      <c r="D199" s="263"/>
      <c r="E199" s="263">
        <v>1</v>
      </c>
      <c r="F199" s="263"/>
      <c r="G199" s="258">
        <f t="shared" si="14"/>
        <v>5</v>
      </c>
      <c r="H199" s="264">
        <v>1</v>
      </c>
      <c r="I199" s="255"/>
      <c r="J199" s="255"/>
      <c r="K199" s="255"/>
      <c r="L199" s="255"/>
    </row>
    <row r="200" spans="2:12" x14ac:dyDescent="0.3">
      <c r="B200" s="265" t="s">
        <v>172</v>
      </c>
      <c r="C200" s="263">
        <v>4</v>
      </c>
      <c r="D200" s="263"/>
      <c r="E200" s="263">
        <v>1</v>
      </c>
      <c r="F200" s="263"/>
      <c r="G200" s="258">
        <f t="shared" si="14"/>
        <v>5</v>
      </c>
      <c r="H200" s="264">
        <v>1.1000000000000001</v>
      </c>
      <c r="I200" s="255"/>
      <c r="J200" s="255"/>
      <c r="K200" s="255"/>
      <c r="L200" s="255"/>
    </row>
    <row r="201" spans="2:12" x14ac:dyDescent="0.3">
      <c r="B201" s="265" t="s">
        <v>173</v>
      </c>
      <c r="C201" s="263">
        <v>1</v>
      </c>
      <c r="D201" s="263"/>
      <c r="E201" s="263">
        <v>1</v>
      </c>
      <c r="F201" s="263"/>
      <c r="G201" s="258">
        <f t="shared" si="14"/>
        <v>2</v>
      </c>
      <c r="H201" s="264">
        <v>0.2</v>
      </c>
      <c r="I201" s="255"/>
      <c r="J201" s="255"/>
      <c r="K201" s="255"/>
      <c r="L201" s="255"/>
    </row>
    <row r="202" spans="2:12" ht="15" thickBot="1" x14ac:dyDescent="0.35">
      <c r="B202" s="266" t="s">
        <v>163</v>
      </c>
      <c r="C202" s="267">
        <f>SUM(C193:C201)</f>
        <v>60.5</v>
      </c>
      <c r="D202" s="267">
        <f>SUM(D193:D198)</f>
        <v>5</v>
      </c>
      <c r="E202" s="267">
        <f>SUM(E193:E201)</f>
        <v>8.91</v>
      </c>
      <c r="F202" s="267">
        <f t="shared" ref="F202" si="15">SUM(F193:F197)</f>
        <v>1.4</v>
      </c>
      <c r="G202" s="268">
        <f>SUM(G193:G201)</f>
        <v>75.81</v>
      </c>
      <c r="H202" s="269">
        <f>SUM(H193:H201)</f>
        <v>12.275999999999998</v>
      </c>
      <c r="I202" s="255"/>
      <c r="J202" s="255"/>
      <c r="K202" s="255"/>
      <c r="L202" s="255"/>
    </row>
    <row r="203" spans="2:12" ht="15" thickBot="1" x14ac:dyDescent="0.35">
      <c r="B203" s="270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</row>
    <row r="204" spans="2:12" ht="40.200000000000003" thickBot="1" x14ac:dyDescent="0.35">
      <c r="B204" s="206" t="s">
        <v>174</v>
      </c>
      <c r="C204" s="271" t="s">
        <v>125</v>
      </c>
      <c r="D204" s="271" t="s">
        <v>126</v>
      </c>
      <c r="E204" s="272" t="s">
        <v>127</v>
      </c>
      <c r="F204" s="255"/>
      <c r="G204" s="255"/>
      <c r="H204" s="255"/>
      <c r="I204" s="255"/>
      <c r="J204" s="255"/>
      <c r="K204" s="255"/>
      <c r="L204" s="255"/>
    </row>
    <row r="205" spans="2:12" x14ac:dyDescent="0.3">
      <c r="B205" s="251" t="s">
        <v>165</v>
      </c>
      <c r="C205" s="252">
        <v>95</v>
      </c>
      <c r="D205" s="252">
        <v>20</v>
      </c>
      <c r="E205" s="273">
        <f>C205/D205</f>
        <v>4.75</v>
      </c>
      <c r="F205" s="255"/>
      <c r="G205" s="255"/>
      <c r="H205" s="255"/>
      <c r="I205" s="255"/>
      <c r="J205" s="255"/>
      <c r="K205" s="255"/>
      <c r="L205" s="255"/>
    </row>
    <row r="206" spans="2:12" x14ac:dyDescent="0.3">
      <c r="B206" s="256" t="s">
        <v>166</v>
      </c>
      <c r="C206" s="257">
        <v>145</v>
      </c>
      <c r="D206" s="257">
        <v>35</v>
      </c>
      <c r="E206" s="274">
        <f t="shared" ref="E206:E213" si="16">C206/D206</f>
        <v>4.1428571428571432</v>
      </c>
      <c r="F206" s="255"/>
      <c r="G206" s="255"/>
      <c r="H206" s="255"/>
      <c r="I206" s="255"/>
      <c r="J206" s="255"/>
      <c r="K206" s="255"/>
      <c r="L206" s="255"/>
    </row>
    <row r="207" spans="2:12" x14ac:dyDescent="0.3">
      <c r="B207" s="256" t="s">
        <v>167</v>
      </c>
      <c r="C207" s="257">
        <v>142.80000000000001</v>
      </c>
      <c r="D207" s="257">
        <v>35</v>
      </c>
      <c r="E207" s="274">
        <f t="shared" si="16"/>
        <v>4.08</v>
      </c>
      <c r="F207" s="255"/>
      <c r="G207" s="255"/>
      <c r="H207" s="255"/>
      <c r="I207" s="255"/>
      <c r="J207" s="255"/>
      <c r="K207" s="255"/>
      <c r="L207" s="255"/>
    </row>
    <row r="208" spans="2:12" x14ac:dyDescent="0.3">
      <c r="B208" s="256" t="s">
        <v>168</v>
      </c>
      <c r="C208" s="257">
        <v>145</v>
      </c>
      <c r="D208" s="257">
        <v>35</v>
      </c>
      <c r="E208" s="274">
        <f t="shared" si="16"/>
        <v>4.1428571428571432</v>
      </c>
      <c r="F208" s="255"/>
      <c r="G208" s="255"/>
      <c r="H208" s="255"/>
      <c r="I208" s="255"/>
      <c r="J208" s="255"/>
      <c r="K208" s="255"/>
      <c r="L208" s="255"/>
    </row>
    <row r="209" spans="1:15" x14ac:dyDescent="0.3">
      <c r="B209" s="256" t="s">
        <v>169</v>
      </c>
      <c r="C209" s="257">
        <v>147.94999999999999</v>
      </c>
      <c r="D209" s="257">
        <v>35</v>
      </c>
      <c r="E209" s="274">
        <f t="shared" si="16"/>
        <v>4.2271428571428569</v>
      </c>
      <c r="F209" s="255"/>
      <c r="G209" s="255"/>
      <c r="H209" s="255"/>
      <c r="I209" s="255"/>
      <c r="J209" s="255"/>
      <c r="K209" s="255"/>
      <c r="L209" s="255"/>
    </row>
    <row r="210" spans="1:15" x14ac:dyDescent="0.3">
      <c r="B210" s="261" t="s">
        <v>170</v>
      </c>
      <c r="C210" s="263">
        <v>19.82</v>
      </c>
      <c r="D210" s="257">
        <v>35</v>
      </c>
      <c r="E210" s="274">
        <f t="shared" si="16"/>
        <v>0.56628571428571428</v>
      </c>
      <c r="F210" s="255"/>
      <c r="G210" s="255"/>
      <c r="H210" s="255"/>
      <c r="I210" s="255"/>
      <c r="J210" s="255"/>
      <c r="K210" s="255"/>
      <c r="L210" s="255"/>
    </row>
    <row r="211" spans="1:15" x14ac:dyDescent="0.3">
      <c r="B211" s="265" t="s">
        <v>171</v>
      </c>
      <c r="C211" s="263">
        <v>53.76</v>
      </c>
      <c r="D211" s="257">
        <v>35</v>
      </c>
      <c r="E211" s="274">
        <f t="shared" si="16"/>
        <v>1.536</v>
      </c>
      <c r="F211" s="255"/>
      <c r="G211" s="255"/>
      <c r="H211" s="255"/>
      <c r="I211" s="255"/>
      <c r="J211" s="255"/>
      <c r="K211" s="255"/>
      <c r="L211" s="255"/>
    </row>
    <row r="212" spans="1:15" x14ac:dyDescent="0.3">
      <c r="B212" s="265" t="s">
        <v>172</v>
      </c>
      <c r="C212" s="263">
        <v>51.2</v>
      </c>
      <c r="D212" s="257">
        <v>35</v>
      </c>
      <c r="E212" s="274">
        <f t="shared" si="16"/>
        <v>1.4628571428571429</v>
      </c>
      <c r="F212" s="255"/>
      <c r="G212" s="255"/>
      <c r="H212" s="255"/>
      <c r="I212" s="255"/>
      <c r="J212" s="255"/>
      <c r="K212" s="255"/>
      <c r="L212" s="255"/>
    </row>
    <row r="213" spans="1:15" x14ac:dyDescent="0.3">
      <c r="B213" s="265" t="s">
        <v>173</v>
      </c>
      <c r="C213" s="263">
        <v>11.52</v>
      </c>
      <c r="D213" s="257">
        <v>35</v>
      </c>
      <c r="E213" s="274">
        <f t="shared" si="16"/>
        <v>0.32914285714285713</v>
      </c>
      <c r="F213" s="255"/>
      <c r="G213" s="255"/>
      <c r="H213" s="255"/>
      <c r="I213" s="255"/>
      <c r="J213" s="255"/>
      <c r="K213" s="255"/>
      <c r="L213" s="255"/>
    </row>
    <row r="214" spans="1:15" ht="15" thickBot="1" x14ac:dyDescent="0.35">
      <c r="B214" s="266" t="s">
        <v>163</v>
      </c>
      <c r="C214" s="267">
        <f>SUM(C205:C213)</f>
        <v>812.05000000000007</v>
      </c>
      <c r="D214" s="267"/>
      <c r="E214" s="275">
        <f>SUM(E205:E213)</f>
        <v>25.237142857142857</v>
      </c>
      <c r="F214" s="255"/>
      <c r="G214" s="255"/>
      <c r="H214" s="255"/>
      <c r="I214" s="255"/>
      <c r="J214" s="255"/>
      <c r="K214" s="255"/>
      <c r="L214" s="255"/>
    </row>
    <row r="215" spans="1:15" ht="15" thickBot="1" x14ac:dyDescent="0.35">
      <c r="B215" s="270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</row>
    <row r="216" spans="1:15" ht="15" thickBot="1" x14ac:dyDescent="0.35">
      <c r="B216" s="423" t="s">
        <v>132</v>
      </c>
      <c r="C216" s="426" t="s">
        <v>8</v>
      </c>
      <c r="D216" s="427"/>
      <c r="E216" s="427"/>
      <c r="F216" s="428"/>
      <c r="G216" s="426" t="s">
        <v>9</v>
      </c>
      <c r="H216" s="427"/>
      <c r="I216" s="427"/>
      <c r="J216" s="428"/>
      <c r="K216" s="407" t="s">
        <v>117</v>
      </c>
      <c r="L216" s="255"/>
    </row>
    <row r="217" spans="1:15" x14ac:dyDescent="0.3">
      <c r="B217" s="424"/>
      <c r="C217" s="431" t="s">
        <v>118</v>
      </c>
      <c r="D217" s="429" t="s">
        <v>13</v>
      </c>
      <c r="E217" s="429" t="s">
        <v>14</v>
      </c>
      <c r="F217" s="417" t="s">
        <v>15</v>
      </c>
      <c r="G217" s="431" t="s">
        <v>118</v>
      </c>
      <c r="H217" s="429" t="s">
        <v>119</v>
      </c>
      <c r="I217" s="429" t="s">
        <v>18</v>
      </c>
      <c r="J217" s="417" t="s">
        <v>19</v>
      </c>
      <c r="K217" s="408"/>
      <c r="L217" s="255"/>
    </row>
    <row r="218" spans="1:15" ht="37.200000000000003" customHeight="1" thickBot="1" x14ac:dyDescent="0.35">
      <c r="B218" s="425"/>
      <c r="C218" s="435"/>
      <c r="D218" s="436"/>
      <c r="E218" s="436"/>
      <c r="F218" s="437"/>
      <c r="G218" s="435"/>
      <c r="H218" s="436"/>
      <c r="I218" s="436"/>
      <c r="J218" s="437"/>
      <c r="K218" s="409"/>
      <c r="L218" s="255"/>
    </row>
    <row r="219" spans="1:15" x14ac:dyDescent="0.3">
      <c r="B219" s="178" t="s">
        <v>133</v>
      </c>
      <c r="C219" s="215">
        <f>D219+F219</f>
        <v>0.96909363042725127</v>
      </c>
      <c r="D219" s="216">
        <f>E52</f>
        <v>0.39804804095041924</v>
      </c>
      <c r="E219" s="216">
        <f>F52</f>
        <v>0.12438321747358057</v>
      </c>
      <c r="F219" s="217">
        <f>G52</f>
        <v>0.57104558947683204</v>
      </c>
      <c r="G219" s="215">
        <f>H219+I219+J219</f>
        <v>1.2648944449255191</v>
      </c>
      <c r="H219" s="216">
        <f>I52</f>
        <v>0.49452431334043878</v>
      </c>
      <c r="I219" s="216">
        <f>J52</f>
        <v>0.63809149937038034</v>
      </c>
      <c r="J219" s="217">
        <f>K52</f>
        <v>0.13227863221469999</v>
      </c>
      <c r="K219" s="80">
        <f>C219+G219</f>
        <v>2.2339880753527703</v>
      </c>
      <c r="L219" s="255"/>
    </row>
    <row r="220" spans="1:15" x14ac:dyDescent="0.3">
      <c r="B220" s="178" t="s">
        <v>134</v>
      </c>
      <c r="C220" s="218">
        <f>D220+F220</f>
        <v>1.1028576774487453</v>
      </c>
      <c r="D220" s="219">
        <f>($E$43+D190)/$F$12</f>
        <v>0.53181208797191326</v>
      </c>
      <c r="E220" s="219">
        <f>($F$43+E190)/$F$12</f>
        <v>0.25814726449507452</v>
      </c>
      <c r="F220" s="220">
        <f>($G$43+F190)/$G$12</f>
        <v>0.57104558947683204</v>
      </c>
      <c r="G220" s="218">
        <f>H220+I220+J220</f>
        <v>1.2648944157741153</v>
      </c>
      <c r="H220" s="219">
        <f>(H190+$I$43)/$I$12</f>
        <v>0.49452428418903494</v>
      </c>
      <c r="I220" s="219">
        <f>(I190+$J$43)/$J$12</f>
        <v>0.63809149937038034</v>
      </c>
      <c r="J220" s="220">
        <f>(J190+$K$43)/$K$12</f>
        <v>0.13227863221469999</v>
      </c>
      <c r="K220" s="80">
        <f>C220+G220</f>
        <v>2.3677520932228608</v>
      </c>
      <c r="L220" s="255"/>
    </row>
    <row r="221" spans="1:15" ht="15" thickBot="1" x14ac:dyDescent="0.35">
      <c r="B221" s="221" t="s">
        <v>135</v>
      </c>
      <c r="C221" s="222">
        <f>C220-C219</f>
        <v>0.13376404702149403</v>
      </c>
      <c r="D221" s="223">
        <f t="shared" ref="D221:J221" si="17">D220-D219</f>
        <v>0.13376404702149403</v>
      </c>
      <c r="E221" s="223">
        <f t="shared" si="17"/>
        <v>0.13376404702149397</v>
      </c>
      <c r="F221" s="224">
        <f t="shared" si="17"/>
        <v>0</v>
      </c>
      <c r="G221" s="222">
        <f t="shared" si="17"/>
        <v>-2.9151403735383496E-8</v>
      </c>
      <c r="H221" s="223">
        <f t="shared" si="17"/>
        <v>-2.9151403846405799E-8</v>
      </c>
      <c r="I221" s="223">
        <f t="shared" si="17"/>
        <v>0</v>
      </c>
      <c r="J221" s="224">
        <f t="shared" si="17"/>
        <v>0</v>
      </c>
      <c r="K221" s="225">
        <f>C221+G221</f>
        <v>0.13376401787009029</v>
      </c>
      <c r="L221" s="255"/>
    </row>
    <row r="222" spans="1:15" ht="13.2" customHeight="1" x14ac:dyDescent="0.3">
      <c r="B222" s="276"/>
      <c r="C222" s="277"/>
      <c r="D222" s="277"/>
      <c r="E222" s="277"/>
      <c r="F222" s="277"/>
      <c r="G222" s="277"/>
      <c r="H222" s="277"/>
      <c r="I222" s="277"/>
      <c r="J222" s="277"/>
      <c r="K222" s="277"/>
      <c r="L222" s="255"/>
    </row>
    <row r="223" spans="1:15" ht="13.2" customHeight="1" thickBot="1" x14ac:dyDescent="0.35">
      <c r="A223" s="1" t="s">
        <v>175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"/>
      <c r="N223" s="2"/>
      <c r="O223" s="2"/>
    </row>
    <row r="224" spans="1:15" ht="13.2" customHeight="1" thickTop="1" thickBot="1" x14ac:dyDescent="0.35">
      <c r="A224" s="279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1"/>
      <c r="N224" s="281"/>
      <c r="O224" s="281"/>
    </row>
    <row r="225" spans="2:12" ht="15" thickBot="1" x14ac:dyDescent="0.35">
      <c r="B225" s="407" t="s">
        <v>116</v>
      </c>
      <c r="C225" s="426" t="s">
        <v>8</v>
      </c>
      <c r="D225" s="427"/>
      <c r="E225" s="427"/>
      <c r="F225" s="428"/>
      <c r="G225" s="426" t="s">
        <v>9</v>
      </c>
      <c r="H225" s="427"/>
      <c r="I225" s="427"/>
      <c r="J225" s="428"/>
      <c r="K225" s="407" t="s">
        <v>117</v>
      </c>
      <c r="L225" s="255"/>
    </row>
    <row r="226" spans="2:12" x14ac:dyDescent="0.3">
      <c r="B226" s="408"/>
      <c r="C226" s="431" t="s">
        <v>118</v>
      </c>
      <c r="D226" s="429" t="s">
        <v>13</v>
      </c>
      <c r="E226" s="429" t="s">
        <v>14</v>
      </c>
      <c r="F226" s="417" t="s">
        <v>15</v>
      </c>
      <c r="G226" s="431" t="s">
        <v>118</v>
      </c>
      <c r="H226" s="429" t="s">
        <v>119</v>
      </c>
      <c r="I226" s="429" t="s">
        <v>18</v>
      </c>
      <c r="J226" s="417" t="s">
        <v>19</v>
      </c>
      <c r="K226" s="408"/>
      <c r="L226" s="255"/>
    </row>
    <row r="227" spans="2:12" ht="37.950000000000003" customHeight="1" thickBot="1" x14ac:dyDescent="0.35">
      <c r="B227" s="409"/>
      <c r="C227" s="435"/>
      <c r="D227" s="436"/>
      <c r="E227" s="436"/>
      <c r="F227" s="437"/>
      <c r="G227" s="435"/>
      <c r="H227" s="436"/>
      <c r="I227" s="436"/>
      <c r="J227" s="437"/>
      <c r="K227" s="409"/>
      <c r="L227" s="255"/>
    </row>
    <row r="228" spans="2:12" x14ac:dyDescent="0.3">
      <c r="B228" s="178" t="s">
        <v>120</v>
      </c>
      <c r="C228" s="195">
        <f>F228+D228</f>
        <v>0</v>
      </c>
      <c r="D228" s="196">
        <v>0</v>
      </c>
      <c r="E228" s="196">
        <v>0</v>
      </c>
      <c r="F228" s="197">
        <v>0</v>
      </c>
      <c r="G228" s="195">
        <f>SUM(H228:J228)</f>
        <v>-1.9308000000000005</v>
      </c>
      <c r="H228" s="196">
        <v>0</v>
      </c>
      <c r="I228" s="196">
        <f>C240</f>
        <v>-1.9308000000000005</v>
      </c>
      <c r="J228" s="197">
        <f>C222*$J$53</f>
        <v>0</v>
      </c>
      <c r="K228" s="198">
        <f>C228+G228</f>
        <v>-1.9308000000000005</v>
      </c>
      <c r="L228" s="255"/>
    </row>
    <row r="229" spans="2:12" x14ac:dyDescent="0.3">
      <c r="B229" s="178" t="s">
        <v>121</v>
      </c>
      <c r="C229" s="179">
        <f t="shared" ref="C229:C230" si="18">F229+D229</f>
        <v>0</v>
      </c>
      <c r="D229" s="199">
        <f>E249</f>
        <v>0</v>
      </c>
      <c r="E229" s="199">
        <f>E249</f>
        <v>0</v>
      </c>
      <c r="F229" s="200">
        <f>F234</f>
        <v>0</v>
      </c>
      <c r="G229" s="179">
        <f>SUM(H229:J229)</f>
        <v>1</v>
      </c>
      <c r="H229" s="199">
        <f>F236</f>
        <v>0</v>
      </c>
      <c r="I229" s="199">
        <f>C235</f>
        <v>1</v>
      </c>
      <c r="J229" s="200">
        <v>0</v>
      </c>
      <c r="K229" s="198">
        <f>C229+G229</f>
        <v>1</v>
      </c>
      <c r="L229" s="255"/>
    </row>
    <row r="230" spans="2:12" ht="15" thickBot="1" x14ac:dyDescent="0.35">
      <c r="B230" s="201" t="s">
        <v>122</v>
      </c>
      <c r="C230" s="202">
        <f t="shared" si="18"/>
        <v>0</v>
      </c>
      <c r="D230" s="203">
        <f t="shared" ref="D230:K230" si="19">D228+D229</f>
        <v>0</v>
      </c>
      <c r="E230" s="203">
        <f t="shared" si="19"/>
        <v>0</v>
      </c>
      <c r="F230" s="204">
        <f t="shared" si="19"/>
        <v>0</v>
      </c>
      <c r="G230" s="202">
        <f t="shared" si="19"/>
        <v>-0.93080000000000052</v>
      </c>
      <c r="H230" s="203">
        <f t="shared" si="19"/>
        <v>0</v>
      </c>
      <c r="I230" s="203">
        <f t="shared" si="19"/>
        <v>-0.93080000000000052</v>
      </c>
      <c r="J230" s="204">
        <f t="shared" si="19"/>
        <v>0</v>
      </c>
      <c r="K230" s="205">
        <f t="shared" si="19"/>
        <v>-0.93080000000000052</v>
      </c>
      <c r="L230" s="255"/>
    </row>
    <row r="231" spans="2:12" ht="13.2" customHeight="1" thickBot="1" x14ac:dyDescent="0.35">
      <c r="B231" s="276"/>
      <c r="C231" s="277"/>
      <c r="D231" s="277"/>
      <c r="E231" s="277"/>
      <c r="F231" s="277"/>
      <c r="G231" s="277"/>
      <c r="H231" s="277"/>
      <c r="I231" s="277"/>
      <c r="J231" s="277"/>
      <c r="K231" s="277"/>
      <c r="L231" s="255"/>
    </row>
    <row r="232" spans="2:12" ht="13.2" customHeight="1" thickBot="1" x14ac:dyDescent="0.35">
      <c r="B232" s="445" t="s">
        <v>176</v>
      </c>
      <c r="C232" s="446"/>
      <c r="D232" s="447"/>
      <c r="E232" s="277"/>
      <c r="F232" s="277"/>
      <c r="G232" s="277"/>
      <c r="H232" s="277"/>
      <c r="I232" s="277"/>
      <c r="J232" s="277"/>
      <c r="K232" s="277"/>
      <c r="L232" s="255"/>
    </row>
    <row r="233" spans="2:12" ht="15.75" customHeight="1" x14ac:dyDescent="0.3">
      <c r="B233" s="282" t="s">
        <v>177</v>
      </c>
      <c r="C233" s="448">
        <v>10</v>
      </c>
      <c r="D233" s="449"/>
      <c r="E233" s="277"/>
      <c r="F233" s="277"/>
      <c r="G233" s="277"/>
      <c r="H233" s="277"/>
      <c r="I233" s="277"/>
      <c r="J233" s="277"/>
      <c r="K233" s="277"/>
      <c r="L233" s="255"/>
    </row>
    <row r="234" spans="2:12" ht="13.2" customHeight="1" x14ac:dyDescent="0.3">
      <c r="B234" s="283" t="s">
        <v>178</v>
      </c>
      <c r="C234" s="450">
        <v>50</v>
      </c>
      <c r="D234" s="451"/>
      <c r="E234" s="277"/>
      <c r="F234" s="277"/>
      <c r="G234" s="277"/>
      <c r="H234" s="277"/>
      <c r="I234" s="277"/>
      <c r="J234" s="277"/>
      <c r="K234" s="277"/>
      <c r="L234" s="255"/>
    </row>
    <row r="235" spans="2:12" ht="13.2" customHeight="1" x14ac:dyDescent="0.3">
      <c r="B235" s="283" t="s">
        <v>179</v>
      </c>
      <c r="C235" s="452">
        <f>C234/C236</f>
        <v>1</v>
      </c>
      <c r="D235" s="453"/>
      <c r="E235" s="277"/>
      <c r="F235" s="277"/>
      <c r="G235" s="277"/>
      <c r="H235" s="277"/>
      <c r="I235" s="277"/>
      <c r="J235" s="277"/>
      <c r="K235" s="277"/>
      <c r="L235" s="255"/>
    </row>
    <row r="236" spans="2:12" ht="13.2" customHeight="1" x14ac:dyDescent="0.3">
      <c r="B236" s="283" t="s">
        <v>180</v>
      </c>
      <c r="C236" s="452">
        <v>50</v>
      </c>
      <c r="D236" s="453"/>
      <c r="E236" s="277"/>
      <c r="F236" s="277"/>
      <c r="G236" s="277"/>
      <c r="H236" s="277"/>
      <c r="I236" s="277"/>
      <c r="J236" s="277"/>
      <c r="K236" s="277"/>
      <c r="L236" s="255"/>
    </row>
    <row r="237" spans="2:12" ht="14.25" customHeight="1" x14ac:dyDescent="0.3">
      <c r="B237" s="284" t="s">
        <v>181</v>
      </c>
      <c r="C237" s="452">
        <v>3.6</v>
      </c>
      <c r="D237" s="453"/>
      <c r="E237" s="277"/>
      <c r="F237" s="277"/>
      <c r="G237" s="277"/>
      <c r="H237" s="277"/>
      <c r="I237" s="277"/>
      <c r="J237" s="277"/>
      <c r="K237" s="277"/>
      <c r="L237" s="255"/>
    </row>
    <row r="238" spans="2:12" ht="13.2" customHeight="1" x14ac:dyDescent="0.3">
      <c r="B238" s="284" t="s">
        <v>182</v>
      </c>
      <c r="C238" s="441">
        <v>0.69</v>
      </c>
      <c r="D238" s="442"/>
      <c r="E238" s="277"/>
      <c r="F238" s="277"/>
      <c r="G238" s="277"/>
      <c r="H238" s="277"/>
      <c r="I238" s="277"/>
      <c r="J238" s="277"/>
      <c r="K238" s="277"/>
      <c r="L238" s="255"/>
    </row>
    <row r="239" spans="2:12" ht="13.2" customHeight="1" x14ac:dyDescent="0.3">
      <c r="B239" s="284" t="s">
        <v>183</v>
      </c>
      <c r="C239" s="441">
        <v>0.24529999999999999</v>
      </c>
      <c r="D239" s="442"/>
      <c r="E239" s="277"/>
      <c r="F239" s="277"/>
      <c r="G239" s="277"/>
      <c r="H239" s="277"/>
      <c r="I239" s="277"/>
      <c r="J239" s="277"/>
      <c r="K239" s="277"/>
      <c r="L239" s="255"/>
    </row>
    <row r="240" spans="2:12" ht="13.2" customHeight="1" thickBot="1" x14ac:dyDescent="0.35">
      <c r="B240" s="266" t="s">
        <v>184</v>
      </c>
      <c r="C240" s="443">
        <f>C233*C238-C233*C237*C239</f>
        <v>-1.9308000000000005</v>
      </c>
      <c r="D240" s="444"/>
      <c r="E240" s="277"/>
      <c r="F240" s="277"/>
      <c r="G240" s="277"/>
      <c r="H240" s="277"/>
      <c r="I240" s="277"/>
      <c r="J240" s="277"/>
      <c r="K240" s="277"/>
      <c r="L240" s="255"/>
    </row>
    <row r="241" spans="1:15" ht="13.2" customHeight="1" thickBot="1" x14ac:dyDescent="0.35">
      <c r="B241" s="276"/>
      <c r="C241" s="277"/>
      <c r="D241" s="277"/>
      <c r="E241" s="277"/>
      <c r="F241" s="277"/>
      <c r="G241" s="277"/>
      <c r="H241" s="277"/>
      <c r="I241" s="277"/>
      <c r="J241" s="277"/>
      <c r="K241" s="277"/>
      <c r="L241" s="255"/>
    </row>
    <row r="242" spans="1:15" ht="15" thickBot="1" x14ac:dyDescent="0.35">
      <c r="B242" s="423" t="s">
        <v>132</v>
      </c>
      <c r="C242" s="426" t="s">
        <v>8</v>
      </c>
      <c r="D242" s="427"/>
      <c r="E242" s="427"/>
      <c r="F242" s="428"/>
      <c r="G242" s="426" t="s">
        <v>9</v>
      </c>
      <c r="H242" s="427"/>
      <c r="I242" s="427"/>
      <c r="J242" s="428"/>
      <c r="K242" s="407" t="s">
        <v>117</v>
      </c>
      <c r="L242" s="255"/>
    </row>
    <row r="243" spans="1:15" x14ac:dyDescent="0.3">
      <c r="B243" s="424"/>
      <c r="C243" s="431" t="s">
        <v>118</v>
      </c>
      <c r="D243" s="429" t="s">
        <v>13</v>
      </c>
      <c r="E243" s="429" t="s">
        <v>14</v>
      </c>
      <c r="F243" s="417" t="s">
        <v>15</v>
      </c>
      <c r="G243" s="431" t="s">
        <v>118</v>
      </c>
      <c r="H243" s="429" t="s">
        <v>119</v>
      </c>
      <c r="I243" s="429" t="s">
        <v>18</v>
      </c>
      <c r="J243" s="417" t="s">
        <v>19</v>
      </c>
      <c r="K243" s="408"/>
      <c r="L243" s="255"/>
    </row>
    <row r="244" spans="1:15" ht="37.200000000000003" customHeight="1" thickBot="1" x14ac:dyDescent="0.35">
      <c r="B244" s="425"/>
      <c r="C244" s="435"/>
      <c r="D244" s="436"/>
      <c r="E244" s="436"/>
      <c r="F244" s="437"/>
      <c r="G244" s="435"/>
      <c r="H244" s="436"/>
      <c r="I244" s="436"/>
      <c r="J244" s="437"/>
      <c r="K244" s="409"/>
      <c r="L244" s="255"/>
    </row>
    <row r="245" spans="1:15" x14ac:dyDescent="0.3">
      <c r="B245" s="178" t="s">
        <v>133</v>
      </c>
      <c r="C245" s="215">
        <f>D245+F245</f>
        <v>0.96909363042725127</v>
      </c>
      <c r="D245" s="216">
        <f>E52</f>
        <v>0.39804804095041924</v>
      </c>
      <c r="E245" s="216">
        <f>F52</f>
        <v>0.12438321747358057</v>
      </c>
      <c r="F245" s="217">
        <f>G52</f>
        <v>0.57104558947683204</v>
      </c>
      <c r="G245" s="215">
        <f>H245+I245+J245</f>
        <v>1.2648944449255191</v>
      </c>
      <c r="H245" s="216">
        <f>I52</f>
        <v>0.49452431334043878</v>
      </c>
      <c r="I245" s="216">
        <f>J52</f>
        <v>0.63809149937038034</v>
      </c>
      <c r="J245" s="217">
        <f>K52</f>
        <v>0.13227863221469999</v>
      </c>
      <c r="K245" s="80">
        <f>C245+G245</f>
        <v>2.2339880753527703</v>
      </c>
      <c r="L245" s="255"/>
    </row>
    <row r="246" spans="1:15" x14ac:dyDescent="0.3">
      <c r="B246" s="178" t="s">
        <v>134</v>
      </c>
      <c r="C246" s="218">
        <f>D246+F246</f>
        <v>0.96909363042725127</v>
      </c>
      <c r="D246" s="219">
        <f>($E$43+D230)/$F$12</f>
        <v>0.39804804095041924</v>
      </c>
      <c r="E246" s="219">
        <f>($F$43+E230)/$F$12</f>
        <v>0.12438321747358057</v>
      </c>
      <c r="F246" s="220">
        <f>($G$43+F230)/$G$12</f>
        <v>0.57104558947683204</v>
      </c>
      <c r="G246" s="218">
        <f>H246+I246+J246</f>
        <v>1.2634672643992499</v>
      </c>
      <c r="H246" s="219">
        <f>(H230+$I$43)/$I$12</f>
        <v>0.49452431334043878</v>
      </c>
      <c r="I246" s="219">
        <f>(I230+$J$43)/$J$12</f>
        <v>0.63666431884411123</v>
      </c>
      <c r="J246" s="220">
        <f>(J230+$K$43)/$K$12</f>
        <v>0.13227863221469999</v>
      </c>
      <c r="K246" s="80">
        <f>C246+G246</f>
        <v>2.2325608948265012</v>
      </c>
      <c r="L246" s="255"/>
    </row>
    <row r="247" spans="1:15" ht="15" thickBot="1" x14ac:dyDescent="0.35">
      <c r="B247" s="221" t="s">
        <v>135</v>
      </c>
      <c r="C247" s="222">
        <f>C246-C245</f>
        <v>0</v>
      </c>
      <c r="D247" s="223">
        <f t="shared" ref="D247:J247" si="20">D246-D245</f>
        <v>0</v>
      </c>
      <c r="E247" s="223">
        <f t="shared" si="20"/>
        <v>0</v>
      </c>
      <c r="F247" s="224">
        <f t="shared" si="20"/>
        <v>0</v>
      </c>
      <c r="G247" s="222">
        <f t="shared" si="20"/>
        <v>-1.4271805262691117E-3</v>
      </c>
      <c r="H247" s="223">
        <f t="shared" si="20"/>
        <v>0</v>
      </c>
      <c r="I247" s="223">
        <f t="shared" si="20"/>
        <v>-1.4271805262691117E-3</v>
      </c>
      <c r="J247" s="224">
        <f t="shared" si="20"/>
        <v>0</v>
      </c>
      <c r="K247" s="225">
        <f>C247+G247</f>
        <v>-1.4271805262691117E-3</v>
      </c>
      <c r="L247" s="255"/>
    </row>
    <row r="248" spans="1:15" ht="13.2" customHeight="1" x14ac:dyDescent="0.3">
      <c r="B248" s="276"/>
      <c r="C248" s="277"/>
      <c r="D248" s="277"/>
      <c r="E248" s="277"/>
      <c r="F248" s="277"/>
      <c r="G248" s="277"/>
      <c r="H248" s="277"/>
      <c r="I248" s="277"/>
      <c r="J248" s="277"/>
      <c r="K248" s="277"/>
      <c r="L248" s="255"/>
    </row>
    <row r="249" spans="1:15" ht="13.2" customHeight="1" thickBot="1" x14ac:dyDescent="0.35">
      <c r="A249" s="1" t="s">
        <v>185</v>
      </c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"/>
      <c r="N249" s="2"/>
      <c r="O249" s="2"/>
    </row>
    <row r="250" spans="1:15" ht="13.2" customHeight="1" thickTop="1" thickBot="1" x14ac:dyDescent="0.35">
      <c r="B250" s="276"/>
      <c r="C250" s="277"/>
      <c r="D250" s="277"/>
      <c r="E250" s="277"/>
      <c r="F250" s="277"/>
      <c r="G250" s="277"/>
      <c r="H250" s="277"/>
      <c r="I250" s="277"/>
      <c r="J250" s="277"/>
      <c r="K250" s="277"/>
      <c r="L250" s="255"/>
    </row>
    <row r="251" spans="1:15" ht="13.2" customHeight="1" thickBot="1" x14ac:dyDescent="0.35">
      <c r="B251" s="454" t="s">
        <v>176</v>
      </c>
      <c r="C251" s="455"/>
      <c r="D251" s="456"/>
      <c r="E251" s="277"/>
      <c r="F251" s="277"/>
      <c r="G251" s="277"/>
      <c r="H251" s="277"/>
      <c r="I251" s="277"/>
      <c r="J251" s="277"/>
      <c r="K251" s="277"/>
      <c r="L251" s="255"/>
    </row>
    <row r="252" spans="1:15" ht="15.75" customHeight="1" x14ac:dyDescent="0.3">
      <c r="B252" s="285" t="s">
        <v>186</v>
      </c>
      <c r="C252" s="457">
        <v>559</v>
      </c>
      <c r="D252" s="458"/>
      <c r="E252" s="277"/>
      <c r="F252" s="277"/>
      <c r="G252" s="277"/>
      <c r="H252" s="277"/>
      <c r="I252" s="277"/>
      <c r="J252" s="277"/>
      <c r="K252" s="277"/>
      <c r="L252" s="255"/>
    </row>
    <row r="253" spans="1:15" ht="15.75" customHeight="1" x14ac:dyDescent="0.3">
      <c r="B253" s="283" t="s">
        <v>178</v>
      </c>
      <c r="C253" s="450">
        <v>150.93</v>
      </c>
      <c r="D253" s="451"/>
      <c r="E253" s="277"/>
      <c r="F253" s="277"/>
      <c r="G253" s="277"/>
      <c r="H253" s="277"/>
      <c r="I253" s="277"/>
      <c r="J253" s="277"/>
      <c r="K253" s="277"/>
      <c r="L253" s="255"/>
    </row>
    <row r="254" spans="1:15" ht="15.75" customHeight="1" x14ac:dyDescent="0.3">
      <c r="B254" s="283" t="s">
        <v>179</v>
      </c>
      <c r="C254" s="452">
        <f>C253/C255</f>
        <v>25.155000000000001</v>
      </c>
      <c r="D254" s="453"/>
      <c r="E254" s="277"/>
      <c r="F254" s="277"/>
      <c r="G254" s="277"/>
      <c r="H254" s="277"/>
      <c r="I254" s="277"/>
      <c r="J254" s="277"/>
      <c r="K254" s="277"/>
      <c r="L254" s="255"/>
    </row>
    <row r="255" spans="1:15" ht="15.75" customHeight="1" x14ac:dyDescent="0.3">
      <c r="B255" s="283" t="s">
        <v>180</v>
      </c>
      <c r="C255" s="452">
        <v>6</v>
      </c>
      <c r="D255" s="453"/>
      <c r="E255" s="277"/>
      <c r="F255" s="277"/>
      <c r="G255" s="277"/>
      <c r="H255" s="277"/>
      <c r="I255" s="277"/>
      <c r="J255" s="277"/>
      <c r="K255" s="277"/>
      <c r="L255" s="255"/>
    </row>
    <row r="256" spans="1:15" ht="15.75" customHeight="1" thickBot="1" x14ac:dyDescent="0.35">
      <c r="B256" s="266" t="s">
        <v>187</v>
      </c>
      <c r="C256" s="459">
        <v>21.43</v>
      </c>
      <c r="D256" s="460"/>
      <c r="E256" s="277"/>
      <c r="F256" s="277"/>
      <c r="G256" s="277"/>
      <c r="H256" s="277"/>
      <c r="I256" s="277"/>
      <c r="J256" s="277"/>
      <c r="K256" s="277"/>
      <c r="L256" s="255"/>
    </row>
    <row r="257" spans="1:15" ht="13.2" customHeight="1" thickBot="1" x14ac:dyDescent="0.35">
      <c r="B257" s="276"/>
      <c r="C257" s="277"/>
      <c r="D257" s="277"/>
      <c r="E257" s="277"/>
      <c r="F257" s="277"/>
      <c r="G257" s="277"/>
      <c r="H257" s="277"/>
      <c r="I257" s="277"/>
      <c r="J257" s="277"/>
      <c r="K257" s="277"/>
      <c r="L257" s="255"/>
    </row>
    <row r="258" spans="1:15" ht="13.2" customHeight="1" thickBot="1" x14ac:dyDescent="0.35">
      <c r="B258" s="423" t="s">
        <v>116</v>
      </c>
      <c r="C258" s="426" t="s">
        <v>8</v>
      </c>
      <c r="D258" s="427"/>
      <c r="E258" s="427"/>
      <c r="F258" s="428"/>
      <c r="G258" s="426" t="s">
        <v>9</v>
      </c>
      <c r="H258" s="427"/>
      <c r="I258" s="427"/>
      <c r="J258" s="428"/>
      <c r="K258" s="407" t="s">
        <v>117</v>
      </c>
      <c r="L258" s="255"/>
    </row>
    <row r="259" spans="1:15" ht="13.2" customHeight="1" x14ac:dyDescent="0.3">
      <c r="B259" s="424"/>
      <c r="C259" s="431" t="s">
        <v>118</v>
      </c>
      <c r="D259" s="429" t="s">
        <v>13</v>
      </c>
      <c r="E259" s="429" t="s">
        <v>14</v>
      </c>
      <c r="F259" s="417" t="s">
        <v>15</v>
      </c>
      <c r="G259" s="431" t="s">
        <v>118</v>
      </c>
      <c r="H259" s="429" t="s">
        <v>119</v>
      </c>
      <c r="I259" s="429" t="s">
        <v>18</v>
      </c>
      <c r="J259" s="417" t="s">
        <v>19</v>
      </c>
      <c r="K259" s="408"/>
      <c r="L259" s="255"/>
    </row>
    <row r="260" spans="1:15" ht="46.5" customHeight="1" thickBot="1" x14ac:dyDescent="0.35">
      <c r="B260" s="425"/>
      <c r="C260" s="435"/>
      <c r="D260" s="436"/>
      <c r="E260" s="436"/>
      <c r="F260" s="437"/>
      <c r="G260" s="435"/>
      <c r="H260" s="436"/>
      <c r="I260" s="436"/>
      <c r="J260" s="437"/>
      <c r="K260" s="409"/>
      <c r="L260" s="255"/>
    </row>
    <row r="261" spans="1:15" ht="13.2" customHeight="1" x14ac:dyDescent="0.3">
      <c r="B261" s="178" t="s">
        <v>188</v>
      </c>
      <c r="C261" s="195">
        <f>F261+D261</f>
        <v>21.43</v>
      </c>
      <c r="D261" s="196">
        <f>C256</f>
        <v>21.43</v>
      </c>
      <c r="E261" s="196">
        <f>C256</f>
        <v>21.43</v>
      </c>
      <c r="F261" s="197">
        <v>0</v>
      </c>
      <c r="G261" s="195">
        <v>0</v>
      </c>
      <c r="H261" s="196">
        <v>0</v>
      </c>
      <c r="I261" s="196">
        <v>0</v>
      </c>
      <c r="J261" s="197"/>
      <c r="K261" s="198">
        <f>C261+G261</f>
        <v>21.43</v>
      </c>
      <c r="L261" s="255"/>
    </row>
    <row r="262" spans="1:15" ht="13.2" customHeight="1" x14ac:dyDescent="0.3">
      <c r="B262" s="178" t="s">
        <v>121</v>
      </c>
      <c r="C262" s="179">
        <f t="shared" ref="C262:C263" si="21">F262+D262</f>
        <v>25.155000000000001</v>
      </c>
      <c r="D262" s="199">
        <f>C254</f>
        <v>25.155000000000001</v>
      </c>
      <c r="E262" s="199">
        <f>C254</f>
        <v>25.155000000000001</v>
      </c>
      <c r="F262" s="200">
        <f>F267</f>
        <v>0</v>
      </c>
      <c r="G262" s="179">
        <f>SUM(H262:J262)</f>
        <v>0</v>
      </c>
      <c r="H262" s="199">
        <f>C252*D255</f>
        <v>0</v>
      </c>
      <c r="I262" s="199">
        <f>C252*D256</f>
        <v>0</v>
      </c>
      <c r="J262" s="200"/>
      <c r="K262" s="198">
        <f>C262+G262</f>
        <v>25.155000000000001</v>
      </c>
      <c r="L262" s="255"/>
    </row>
    <row r="263" spans="1:15" ht="13.2" customHeight="1" thickBot="1" x14ac:dyDescent="0.35">
      <c r="B263" s="201" t="s">
        <v>122</v>
      </c>
      <c r="C263" s="202">
        <f t="shared" si="21"/>
        <v>46.585000000000001</v>
      </c>
      <c r="D263" s="203">
        <f t="shared" ref="D263:K263" si="22">D261+D262</f>
        <v>46.585000000000001</v>
      </c>
      <c r="E263" s="203">
        <f t="shared" si="22"/>
        <v>46.585000000000001</v>
      </c>
      <c r="F263" s="204">
        <f t="shared" si="22"/>
        <v>0</v>
      </c>
      <c r="G263" s="202">
        <f t="shared" si="22"/>
        <v>0</v>
      </c>
      <c r="H263" s="203">
        <f t="shared" si="22"/>
        <v>0</v>
      </c>
      <c r="I263" s="203">
        <f t="shared" si="22"/>
        <v>0</v>
      </c>
      <c r="J263" s="204">
        <f t="shared" si="22"/>
        <v>0</v>
      </c>
      <c r="K263" s="205">
        <f t="shared" si="22"/>
        <v>46.585000000000001</v>
      </c>
      <c r="L263" s="255"/>
    </row>
    <row r="264" spans="1:15" ht="13.2" customHeight="1" thickBot="1" x14ac:dyDescent="0.35">
      <c r="B264" s="276"/>
      <c r="C264" s="277"/>
      <c r="D264" s="277"/>
      <c r="E264" s="277"/>
      <c r="F264" s="277"/>
      <c r="G264" s="277"/>
      <c r="H264" s="277"/>
      <c r="I264" s="277"/>
      <c r="J264" s="277"/>
      <c r="K264" s="277"/>
      <c r="L264" s="255"/>
    </row>
    <row r="265" spans="1:15" ht="13.2" customHeight="1" thickBot="1" x14ac:dyDescent="0.35">
      <c r="B265" s="423" t="s">
        <v>132</v>
      </c>
      <c r="C265" s="426" t="s">
        <v>8</v>
      </c>
      <c r="D265" s="427"/>
      <c r="E265" s="427"/>
      <c r="F265" s="428"/>
      <c r="G265" s="426" t="s">
        <v>9</v>
      </c>
      <c r="H265" s="427"/>
      <c r="I265" s="427"/>
      <c r="J265" s="428"/>
      <c r="K265" s="407" t="s">
        <v>117</v>
      </c>
      <c r="L265" s="255"/>
    </row>
    <row r="266" spans="1:15" ht="13.2" customHeight="1" x14ac:dyDescent="0.3">
      <c r="B266" s="424"/>
      <c r="C266" s="431" t="s">
        <v>118</v>
      </c>
      <c r="D266" s="429" t="s">
        <v>13</v>
      </c>
      <c r="E266" s="429" t="s">
        <v>14</v>
      </c>
      <c r="F266" s="417" t="s">
        <v>15</v>
      </c>
      <c r="G266" s="431" t="s">
        <v>118</v>
      </c>
      <c r="H266" s="429" t="s">
        <v>119</v>
      </c>
      <c r="I266" s="429" t="s">
        <v>18</v>
      </c>
      <c r="J266" s="417" t="s">
        <v>19</v>
      </c>
      <c r="K266" s="408"/>
      <c r="L266" s="255"/>
    </row>
    <row r="267" spans="1:15" ht="44.25" customHeight="1" thickBot="1" x14ac:dyDescent="0.35">
      <c r="B267" s="425"/>
      <c r="C267" s="435"/>
      <c r="D267" s="436"/>
      <c r="E267" s="436"/>
      <c r="F267" s="437"/>
      <c r="G267" s="435"/>
      <c r="H267" s="436"/>
      <c r="I267" s="436"/>
      <c r="J267" s="437"/>
      <c r="K267" s="409"/>
      <c r="L267" s="255"/>
    </row>
    <row r="268" spans="1:15" ht="13.2" customHeight="1" x14ac:dyDescent="0.3">
      <c r="B268" s="178" t="s">
        <v>133</v>
      </c>
      <c r="C268" s="215">
        <f>D268+F268</f>
        <v>0.96909363042725127</v>
      </c>
      <c r="D268" s="216">
        <f>D219</f>
        <v>0.39804804095041924</v>
      </c>
      <c r="E268" s="216">
        <f>E219</f>
        <v>0.12438321747358057</v>
      </c>
      <c r="F268" s="217">
        <f>F219</f>
        <v>0.57104558947683204</v>
      </c>
      <c r="G268" s="215">
        <f>H268+I268+J268</f>
        <v>1.2648944449255191</v>
      </c>
      <c r="H268" s="216">
        <f>H219</f>
        <v>0.49452431334043878</v>
      </c>
      <c r="I268" s="216">
        <f>I219</f>
        <v>0.63809149937038034</v>
      </c>
      <c r="J268" s="217">
        <f>J219</f>
        <v>0.13227863221469999</v>
      </c>
      <c r="K268" s="80">
        <f>C268+G268</f>
        <v>2.2339880753527703</v>
      </c>
      <c r="L268" s="255"/>
    </row>
    <row r="269" spans="1:15" ht="13.2" customHeight="1" x14ac:dyDescent="0.3">
      <c r="B269" s="178" t="s">
        <v>134</v>
      </c>
      <c r="C269" s="218">
        <f>D269+F269</f>
        <v>1.030761857299396</v>
      </c>
      <c r="D269" s="219">
        <f>($E$43+D263)/$F$12</f>
        <v>0.45971626782256386</v>
      </c>
      <c r="E269" s="219">
        <f>($F$43+E263)/$F$12</f>
        <v>0.18605144434572521</v>
      </c>
      <c r="F269" s="220">
        <f>($G$43+F263)/$G$12</f>
        <v>0.57104558947683204</v>
      </c>
      <c r="G269" s="218">
        <f>H269+I269+J269</f>
        <v>1.2648944449255191</v>
      </c>
      <c r="H269" s="219">
        <f>(H263+$I$43)/$I$12</f>
        <v>0.49452431334043878</v>
      </c>
      <c r="I269" s="219">
        <f>(I263+$J$43)/$J$12</f>
        <v>0.63809149937038034</v>
      </c>
      <c r="J269" s="220">
        <f>(J263+$K$43)/$K$12</f>
        <v>0.13227863221469999</v>
      </c>
      <c r="K269" s="80">
        <f>C269+G269</f>
        <v>2.295656302224915</v>
      </c>
      <c r="L269" s="255"/>
    </row>
    <row r="270" spans="1:15" ht="13.2" customHeight="1" thickBot="1" x14ac:dyDescent="0.35">
      <c r="B270" s="221" t="s">
        <v>135</v>
      </c>
      <c r="C270" s="222">
        <f>C269-C268</f>
        <v>6.1668226872144682E-2</v>
      </c>
      <c r="D270" s="223">
        <f t="shared" ref="D270:J270" si="23">D269-D268</f>
        <v>6.1668226872144627E-2</v>
      </c>
      <c r="E270" s="223">
        <f t="shared" si="23"/>
        <v>6.1668226872144641E-2</v>
      </c>
      <c r="F270" s="224">
        <f t="shared" si="23"/>
        <v>0</v>
      </c>
      <c r="G270" s="222">
        <f t="shared" si="23"/>
        <v>0</v>
      </c>
      <c r="H270" s="223">
        <f t="shared" si="23"/>
        <v>0</v>
      </c>
      <c r="I270" s="223">
        <f t="shared" si="23"/>
        <v>0</v>
      </c>
      <c r="J270" s="224">
        <f t="shared" si="23"/>
        <v>0</v>
      </c>
      <c r="K270" s="225">
        <f>C270+G270</f>
        <v>6.1668226872144682E-2</v>
      </c>
      <c r="L270" s="255"/>
    </row>
    <row r="271" spans="1:15" ht="39" customHeight="1" x14ac:dyDescent="0.3">
      <c r="B271" s="276"/>
      <c r="C271" s="277"/>
      <c r="D271" s="277"/>
      <c r="E271" s="277"/>
      <c r="F271" s="277"/>
      <c r="G271" s="277"/>
      <c r="H271" s="277"/>
      <c r="I271" s="277"/>
      <c r="J271" s="277"/>
      <c r="K271" s="277"/>
      <c r="L271" s="255"/>
    </row>
    <row r="272" spans="1:15" ht="15" thickBot="1" x14ac:dyDescent="0.35">
      <c r="A272" s="1" t="s">
        <v>189</v>
      </c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"/>
      <c r="N272" s="2"/>
      <c r="O272" s="2"/>
    </row>
    <row r="273" spans="2:12" ht="15.6" thickTop="1" thickBot="1" x14ac:dyDescent="0.35"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</row>
    <row r="274" spans="2:12" ht="15" thickBot="1" x14ac:dyDescent="0.35">
      <c r="B274" s="454" t="s">
        <v>176</v>
      </c>
      <c r="C274" s="455"/>
      <c r="D274" s="456"/>
      <c r="E274" s="255"/>
      <c r="F274" s="255"/>
      <c r="G274" s="255"/>
      <c r="H274" s="255"/>
      <c r="I274" s="255"/>
      <c r="J274" s="255"/>
      <c r="K274" s="255"/>
      <c r="L274" s="255"/>
    </row>
    <row r="275" spans="2:12" x14ac:dyDescent="0.3">
      <c r="B275" s="286" t="s">
        <v>190</v>
      </c>
      <c r="C275" s="461">
        <v>0.20499999999999999</v>
      </c>
      <c r="D275" s="462"/>
      <c r="E275" s="255"/>
      <c r="F275" s="255"/>
      <c r="G275" s="255"/>
      <c r="H275" s="255"/>
      <c r="I275" s="255"/>
      <c r="J275" s="255"/>
      <c r="K275" s="255"/>
      <c r="L275" s="255"/>
    </row>
    <row r="276" spans="2:12" x14ac:dyDescent="0.3">
      <c r="B276" s="283" t="s">
        <v>180</v>
      </c>
      <c r="C276" s="463">
        <v>20</v>
      </c>
      <c r="D276" s="464"/>
      <c r="E276" s="255"/>
      <c r="F276" s="255"/>
      <c r="G276" s="255"/>
      <c r="H276" s="255"/>
      <c r="I276" s="255"/>
      <c r="J276" s="255"/>
      <c r="K276" s="255"/>
      <c r="L276" s="255"/>
    </row>
    <row r="277" spans="2:12" x14ac:dyDescent="0.3">
      <c r="B277" s="283" t="s">
        <v>191</v>
      </c>
      <c r="C277" s="463">
        <v>250000</v>
      </c>
      <c r="D277" s="464"/>
      <c r="E277" s="255"/>
      <c r="F277" s="255"/>
      <c r="G277" s="255"/>
      <c r="H277" s="255"/>
      <c r="I277" s="255"/>
      <c r="J277" s="255"/>
      <c r="K277" s="255"/>
      <c r="L277" s="255"/>
    </row>
    <row r="278" spans="2:12" x14ac:dyDescent="0.3">
      <c r="B278" s="287" t="s">
        <v>192</v>
      </c>
      <c r="C278" s="463">
        <f>C277*C275/1000</f>
        <v>51.25</v>
      </c>
      <c r="D278" s="464"/>
      <c r="E278" s="255"/>
      <c r="F278" s="255"/>
      <c r="G278" s="255"/>
      <c r="H278" s="255"/>
      <c r="I278" s="255"/>
      <c r="J278" s="255"/>
      <c r="K278" s="255"/>
      <c r="L278" s="255"/>
    </row>
    <row r="279" spans="2:12" x14ac:dyDescent="0.3">
      <c r="B279" s="283" t="s">
        <v>193</v>
      </c>
      <c r="C279" s="463">
        <v>3075</v>
      </c>
      <c r="D279" s="464"/>
      <c r="E279" s="255"/>
      <c r="F279" s="255"/>
      <c r="G279" s="255"/>
      <c r="H279" s="255"/>
      <c r="I279" s="255"/>
      <c r="J279" s="255"/>
      <c r="K279" s="255"/>
      <c r="L279" s="255"/>
    </row>
    <row r="280" spans="2:12" x14ac:dyDescent="0.3">
      <c r="B280" s="283" t="s">
        <v>178</v>
      </c>
      <c r="C280" s="465">
        <v>205</v>
      </c>
      <c r="D280" s="466"/>
      <c r="E280" s="255"/>
      <c r="F280" s="255"/>
      <c r="G280" s="255"/>
      <c r="H280" s="255"/>
      <c r="I280" s="255"/>
      <c r="J280" s="255"/>
      <c r="K280" s="255"/>
      <c r="L280" s="255"/>
    </row>
    <row r="281" spans="2:12" x14ac:dyDescent="0.3">
      <c r="B281" s="283" t="s">
        <v>194</v>
      </c>
      <c r="C281" s="463">
        <v>61.5</v>
      </c>
      <c r="D281" s="464"/>
      <c r="E281" s="255"/>
      <c r="F281" s="255"/>
      <c r="G281" s="255"/>
      <c r="H281" s="255"/>
      <c r="I281" s="255"/>
      <c r="J281" s="255"/>
      <c r="K281" s="255"/>
      <c r="L281" s="255"/>
    </row>
    <row r="282" spans="2:12" x14ac:dyDescent="0.3">
      <c r="B282" s="283" t="s">
        <v>179</v>
      </c>
      <c r="C282" s="463">
        <f>(C280-C281)/C276</f>
        <v>7.1749999999999998</v>
      </c>
      <c r="D282" s="464"/>
      <c r="E282" s="255"/>
      <c r="F282" s="255"/>
      <c r="G282" s="255"/>
      <c r="H282" s="255"/>
      <c r="I282" s="255"/>
      <c r="J282" s="255"/>
      <c r="K282" s="255"/>
      <c r="L282" s="255"/>
    </row>
    <row r="283" spans="2:12" x14ac:dyDescent="0.3">
      <c r="B283" s="470" t="s">
        <v>195</v>
      </c>
      <c r="C283" s="471"/>
      <c r="D283" s="472"/>
      <c r="E283" s="255"/>
      <c r="F283" s="255"/>
      <c r="G283" s="255"/>
      <c r="H283" s="255"/>
      <c r="I283" s="255"/>
      <c r="J283" s="255"/>
      <c r="K283" s="255"/>
      <c r="L283" s="255"/>
    </row>
    <row r="284" spans="2:12" x14ac:dyDescent="0.3">
      <c r="B284" s="283" t="s">
        <v>196</v>
      </c>
      <c r="C284" s="288">
        <v>24000</v>
      </c>
      <c r="D284" s="289">
        <f>C284/C277</f>
        <v>9.6000000000000002E-2</v>
      </c>
      <c r="E284" s="255"/>
      <c r="F284" s="255"/>
      <c r="G284" s="255"/>
      <c r="H284" s="255"/>
      <c r="I284" s="255"/>
      <c r="J284" s="255"/>
      <c r="K284" s="255"/>
      <c r="L284" s="255"/>
    </row>
    <row r="285" spans="2:12" x14ac:dyDescent="0.3">
      <c r="B285" s="283" t="s">
        <v>197</v>
      </c>
      <c r="C285" s="288">
        <v>70000</v>
      </c>
      <c r="D285" s="289">
        <f>C285/C277</f>
        <v>0.28000000000000003</v>
      </c>
      <c r="E285" s="255"/>
      <c r="F285" s="255"/>
      <c r="G285" s="255"/>
      <c r="H285" s="255"/>
      <c r="I285" s="255"/>
      <c r="J285" s="255"/>
      <c r="K285" s="255"/>
      <c r="L285" s="255"/>
    </row>
    <row r="286" spans="2:12" ht="15" thickBot="1" x14ac:dyDescent="0.35">
      <c r="B286" s="290" t="s">
        <v>198</v>
      </c>
      <c r="C286" s="291">
        <v>156000</v>
      </c>
      <c r="D286" s="292">
        <f>C286/C277</f>
        <v>0.624</v>
      </c>
      <c r="E286" s="255"/>
      <c r="F286" s="255"/>
      <c r="G286" s="255"/>
      <c r="H286" s="255"/>
      <c r="I286" s="255"/>
      <c r="J286" s="255"/>
      <c r="K286" s="255"/>
      <c r="L286" s="255"/>
    </row>
    <row r="287" spans="2:12" ht="15" thickBot="1" x14ac:dyDescent="0.35"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</row>
    <row r="288" spans="2:12" ht="15" thickBot="1" x14ac:dyDescent="0.35">
      <c r="B288" s="467" t="s">
        <v>116</v>
      </c>
      <c r="C288" s="426" t="s">
        <v>8</v>
      </c>
      <c r="D288" s="427"/>
      <c r="E288" s="427"/>
      <c r="F288" s="428"/>
      <c r="G288" s="426" t="s">
        <v>9</v>
      </c>
      <c r="H288" s="427"/>
      <c r="I288" s="427"/>
      <c r="J288" s="428"/>
      <c r="K288" s="407" t="s">
        <v>117</v>
      </c>
      <c r="L288" s="255"/>
    </row>
    <row r="289" spans="2:12" x14ac:dyDescent="0.3">
      <c r="B289" s="468"/>
      <c r="C289" s="431" t="s">
        <v>118</v>
      </c>
      <c r="D289" s="429" t="s">
        <v>13</v>
      </c>
      <c r="E289" s="429" t="s">
        <v>14</v>
      </c>
      <c r="F289" s="417" t="s">
        <v>15</v>
      </c>
      <c r="G289" s="431" t="s">
        <v>118</v>
      </c>
      <c r="H289" s="429" t="s">
        <v>119</v>
      </c>
      <c r="I289" s="429" t="s">
        <v>18</v>
      </c>
      <c r="J289" s="417" t="s">
        <v>19</v>
      </c>
      <c r="K289" s="408"/>
      <c r="L289" s="255"/>
    </row>
    <row r="290" spans="2:12" ht="34.200000000000003" customHeight="1" thickBot="1" x14ac:dyDescent="0.35">
      <c r="B290" s="469"/>
      <c r="C290" s="435"/>
      <c r="D290" s="436"/>
      <c r="E290" s="436"/>
      <c r="F290" s="437"/>
      <c r="G290" s="435"/>
      <c r="H290" s="436"/>
      <c r="I290" s="436"/>
      <c r="J290" s="437"/>
      <c r="K290" s="409"/>
      <c r="L290" s="255"/>
    </row>
    <row r="291" spans="2:12" x14ac:dyDescent="0.3">
      <c r="B291" s="293" t="s">
        <v>199</v>
      </c>
      <c r="C291" s="195">
        <f>F291+D291</f>
        <v>-4.92</v>
      </c>
      <c r="D291" s="196">
        <f>C284*C275/1000*-1</f>
        <v>-4.92</v>
      </c>
      <c r="E291" s="196">
        <f>(C284*C275/1000)*-1</f>
        <v>-4.92</v>
      </c>
      <c r="F291" s="197">
        <v>0</v>
      </c>
      <c r="G291" s="195">
        <f>SUM(H291:J291)</f>
        <v>-46.33</v>
      </c>
      <c r="H291" s="196">
        <f>C285*C275/1000*-1</f>
        <v>-14.35</v>
      </c>
      <c r="I291" s="196">
        <f>C286*C275/1000*-1</f>
        <v>-31.979999999999997</v>
      </c>
      <c r="J291" s="197"/>
      <c r="K291" s="198">
        <f>C291+G291</f>
        <v>-51.25</v>
      </c>
    </row>
    <row r="292" spans="2:12" x14ac:dyDescent="0.3">
      <c r="B292" s="293" t="s">
        <v>200</v>
      </c>
      <c r="C292" s="245">
        <f t="shared" ref="C292:C294" si="24">F292+D292</f>
        <v>0.29519999999999996</v>
      </c>
      <c r="D292" s="246">
        <f>C279*D284/1000</f>
        <v>0.29519999999999996</v>
      </c>
      <c r="E292" s="246">
        <f>C279*D284/1000</f>
        <v>0.29519999999999996</v>
      </c>
      <c r="F292" s="247"/>
      <c r="G292" s="245">
        <f>SUM(H292:J292)</f>
        <v>2.7798000000000003</v>
      </c>
      <c r="H292" s="246">
        <f>C279*D285/1000</f>
        <v>0.8610000000000001</v>
      </c>
      <c r="I292" s="246">
        <f>C279*D286/1000</f>
        <v>1.9188000000000001</v>
      </c>
      <c r="J292" s="247"/>
      <c r="K292" s="198"/>
    </row>
    <row r="293" spans="2:12" x14ac:dyDescent="0.3">
      <c r="B293" s="293" t="s">
        <v>121</v>
      </c>
      <c r="C293" s="179">
        <f t="shared" si="24"/>
        <v>0.68879999999999997</v>
      </c>
      <c r="D293" s="199">
        <f>C282*D284</f>
        <v>0.68879999999999997</v>
      </c>
      <c r="E293" s="199">
        <f>C282*D284</f>
        <v>0.68879999999999997</v>
      </c>
      <c r="F293" s="200">
        <f>F298</f>
        <v>0</v>
      </c>
      <c r="G293" s="179">
        <f>SUM(H293:J293)</f>
        <v>6.4862000000000002</v>
      </c>
      <c r="H293" s="199">
        <f>C282*D285</f>
        <v>2.0090000000000003</v>
      </c>
      <c r="I293" s="199">
        <f>C282*D286</f>
        <v>4.4771999999999998</v>
      </c>
      <c r="J293" s="200"/>
      <c r="K293" s="198">
        <f>C293+G293</f>
        <v>7.1749999999999998</v>
      </c>
    </row>
    <row r="294" spans="2:12" ht="15" thickBot="1" x14ac:dyDescent="0.35">
      <c r="B294" s="294" t="s">
        <v>122</v>
      </c>
      <c r="C294" s="202">
        <f t="shared" si="24"/>
        <v>-4.2312000000000003</v>
      </c>
      <c r="D294" s="203">
        <f t="shared" ref="D294:J294" si="25">D291+D293</f>
        <v>-4.2312000000000003</v>
      </c>
      <c r="E294" s="203">
        <f t="shared" si="25"/>
        <v>-4.2312000000000003</v>
      </c>
      <c r="F294" s="204">
        <f t="shared" si="25"/>
        <v>0</v>
      </c>
      <c r="G294" s="202">
        <f t="shared" si="25"/>
        <v>-39.843800000000002</v>
      </c>
      <c r="H294" s="203">
        <f t="shared" si="25"/>
        <v>-12.340999999999999</v>
      </c>
      <c r="I294" s="203">
        <f t="shared" si="25"/>
        <v>-27.502799999999997</v>
      </c>
      <c r="J294" s="204">
        <f t="shared" si="25"/>
        <v>0</v>
      </c>
      <c r="K294" s="205">
        <f>K291+K293</f>
        <v>-44.075000000000003</v>
      </c>
    </row>
    <row r="295" spans="2:12" ht="15" thickBot="1" x14ac:dyDescent="0.35"/>
    <row r="296" spans="2:12" ht="15" thickBot="1" x14ac:dyDescent="0.35">
      <c r="B296" s="467" t="s">
        <v>132</v>
      </c>
      <c r="C296" s="426" t="s">
        <v>8</v>
      </c>
      <c r="D296" s="427"/>
      <c r="E296" s="427"/>
      <c r="F296" s="428"/>
      <c r="G296" s="426" t="s">
        <v>9</v>
      </c>
      <c r="H296" s="427"/>
      <c r="I296" s="427"/>
      <c r="J296" s="428"/>
      <c r="K296" s="407" t="s">
        <v>117</v>
      </c>
    </row>
    <row r="297" spans="2:12" x14ac:dyDescent="0.3">
      <c r="B297" s="468"/>
      <c r="C297" s="431" t="s">
        <v>118</v>
      </c>
      <c r="D297" s="429" t="s">
        <v>13</v>
      </c>
      <c r="E297" s="429" t="s">
        <v>14</v>
      </c>
      <c r="F297" s="417" t="s">
        <v>15</v>
      </c>
      <c r="G297" s="431" t="s">
        <v>118</v>
      </c>
      <c r="H297" s="429" t="s">
        <v>119</v>
      </c>
      <c r="I297" s="429" t="s">
        <v>18</v>
      </c>
      <c r="J297" s="417" t="s">
        <v>19</v>
      </c>
      <c r="K297" s="408"/>
    </row>
    <row r="298" spans="2:12" ht="33.6" customHeight="1" thickBot="1" x14ac:dyDescent="0.35">
      <c r="B298" s="469"/>
      <c r="C298" s="435"/>
      <c r="D298" s="436"/>
      <c r="E298" s="436"/>
      <c r="F298" s="437"/>
      <c r="G298" s="435"/>
      <c r="H298" s="436"/>
      <c r="I298" s="436"/>
      <c r="J298" s="437"/>
      <c r="K298" s="409"/>
    </row>
    <row r="299" spans="2:12" x14ac:dyDescent="0.3">
      <c r="B299" s="293" t="s">
        <v>133</v>
      </c>
      <c r="C299" s="215">
        <f>D299+F299</f>
        <v>0.96909363042725127</v>
      </c>
      <c r="D299" s="216">
        <f t="shared" ref="D299:J299" si="26">D219</f>
        <v>0.39804804095041924</v>
      </c>
      <c r="E299" s="216">
        <f t="shared" si="26"/>
        <v>0.12438321747358057</v>
      </c>
      <c r="F299" s="217">
        <f t="shared" si="26"/>
        <v>0.57104558947683204</v>
      </c>
      <c r="G299" s="215">
        <f t="shared" si="26"/>
        <v>1.2648944449255191</v>
      </c>
      <c r="H299" s="216">
        <f t="shared" si="26"/>
        <v>0.49452431334043878</v>
      </c>
      <c r="I299" s="216">
        <f t="shared" si="26"/>
        <v>0.63809149937038034</v>
      </c>
      <c r="J299" s="217">
        <f t="shared" si="26"/>
        <v>0.13227863221469999</v>
      </c>
      <c r="K299" s="80">
        <f>C299+G299</f>
        <v>2.2339880753527703</v>
      </c>
    </row>
    <row r="300" spans="2:12" x14ac:dyDescent="0.3">
      <c r="B300" s="293" t="s">
        <v>134</v>
      </c>
      <c r="C300" s="218">
        <f>D300+F300</f>
        <v>0.96349245834307351</v>
      </c>
      <c r="D300" s="219">
        <f>($E$43+D294)/$F$12</f>
        <v>0.39244686886624153</v>
      </c>
      <c r="E300" s="219">
        <f>($F$43+E294)/$F$12</f>
        <v>0.11878204538940287</v>
      </c>
      <c r="F300" s="220">
        <f>($G$43+F294)/$G$12</f>
        <v>0.57104558947683204</v>
      </c>
      <c r="G300" s="218">
        <f>H300+I300+J300</f>
        <v>1.2039029994325701</v>
      </c>
      <c r="H300" s="219">
        <f>(H294+$I$43)/$I$12</f>
        <v>0.47570246451473752</v>
      </c>
      <c r="I300" s="219">
        <f>(I294+$J$43)/$J$12</f>
        <v>0.5959219027031325</v>
      </c>
      <c r="J300" s="220">
        <f>(J294+$K$43)/$K$12</f>
        <v>0.13227863221469999</v>
      </c>
      <c r="K300" s="80">
        <f>C300+G300</f>
        <v>2.1673954577756436</v>
      </c>
    </row>
    <row r="301" spans="2:12" ht="15" thickBot="1" x14ac:dyDescent="0.35">
      <c r="B301" s="295" t="s">
        <v>135</v>
      </c>
      <c r="C301" s="222">
        <f>C300-C299</f>
        <v>-5.6011720841777635E-3</v>
      </c>
      <c r="D301" s="223">
        <f t="shared" ref="D301:J301" si="27">D300-D299</f>
        <v>-5.601172084177708E-3</v>
      </c>
      <c r="E301" s="223">
        <f t="shared" si="27"/>
        <v>-5.6011720841776941E-3</v>
      </c>
      <c r="F301" s="224">
        <f t="shared" si="27"/>
        <v>0</v>
      </c>
      <c r="G301" s="222">
        <f t="shared" si="27"/>
        <v>-6.0991445492948992E-2</v>
      </c>
      <c r="H301" s="223">
        <f t="shared" si="27"/>
        <v>-1.8821848825701259E-2</v>
      </c>
      <c r="I301" s="223">
        <f t="shared" si="27"/>
        <v>-4.2169596667247844E-2</v>
      </c>
      <c r="J301" s="224">
        <f t="shared" si="27"/>
        <v>0</v>
      </c>
      <c r="K301" s="225">
        <f>C301+G301</f>
        <v>-6.6592617577126756E-2</v>
      </c>
    </row>
    <row r="304" spans="2:12" x14ac:dyDescent="0.3">
      <c r="C304" s="296"/>
      <c r="G304" s="296"/>
      <c r="J304" s="296"/>
    </row>
  </sheetData>
  <mergeCells count="243">
    <mergeCell ref="B296:B298"/>
    <mergeCell ref="C296:F296"/>
    <mergeCell ref="G296:J296"/>
    <mergeCell ref="C282:D282"/>
    <mergeCell ref="B283:D283"/>
    <mergeCell ref="B288:B290"/>
    <mergeCell ref="C288:F288"/>
    <mergeCell ref="G288:J288"/>
    <mergeCell ref="K296:K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B274:D274"/>
    <mergeCell ref="C275:D275"/>
    <mergeCell ref="I259:I260"/>
    <mergeCell ref="J259:J260"/>
    <mergeCell ref="B265:B267"/>
    <mergeCell ref="C265:F265"/>
    <mergeCell ref="G265:J265"/>
    <mergeCell ref="K288:K290"/>
    <mergeCell ref="C289:C290"/>
    <mergeCell ref="D289:D290"/>
    <mergeCell ref="E289:E290"/>
    <mergeCell ref="F289:F290"/>
    <mergeCell ref="C276:D276"/>
    <mergeCell ref="C277:D277"/>
    <mergeCell ref="C278:D278"/>
    <mergeCell ref="C279:D279"/>
    <mergeCell ref="C280:D280"/>
    <mergeCell ref="C281:D281"/>
    <mergeCell ref="G289:G290"/>
    <mergeCell ref="H289:H290"/>
    <mergeCell ref="I289:I290"/>
    <mergeCell ref="J289:J290"/>
    <mergeCell ref="K265:K267"/>
    <mergeCell ref="C266:C267"/>
    <mergeCell ref="D266:D267"/>
    <mergeCell ref="E266:E267"/>
    <mergeCell ref="F266:F267"/>
    <mergeCell ref="B258:B260"/>
    <mergeCell ref="C258:F258"/>
    <mergeCell ref="G258:J258"/>
    <mergeCell ref="K258:K260"/>
    <mergeCell ref="C259:C260"/>
    <mergeCell ref="D259:D260"/>
    <mergeCell ref="E259:E260"/>
    <mergeCell ref="F259:F260"/>
    <mergeCell ref="G259:G260"/>
    <mergeCell ref="H259:H260"/>
    <mergeCell ref="G266:G267"/>
    <mergeCell ref="H266:H267"/>
    <mergeCell ref="I266:I267"/>
    <mergeCell ref="J266:J267"/>
    <mergeCell ref="B251:D251"/>
    <mergeCell ref="C252:D252"/>
    <mergeCell ref="C253:D253"/>
    <mergeCell ref="C254:D254"/>
    <mergeCell ref="C255:D255"/>
    <mergeCell ref="C256:D256"/>
    <mergeCell ref="K242:K244"/>
    <mergeCell ref="C243:C244"/>
    <mergeCell ref="D243:D244"/>
    <mergeCell ref="E243:E244"/>
    <mergeCell ref="F243:F244"/>
    <mergeCell ref="G243:G244"/>
    <mergeCell ref="H243:H244"/>
    <mergeCell ref="I243:I244"/>
    <mergeCell ref="J243:J244"/>
    <mergeCell ref="C238:D238"/>
    <mergeCell ref="C239:D239"/>
    <mergeCell ref="C240:D240"/>
    <mergeCell ref="B242:B244"/>
    <mergeCell ref="C242:F242"/>
    <mergeCell ref="G242:J242"/>
    <mergeCell ref="B232:D232"/>
    <mergeCell ref="C233:D233"/>
    <mergeCell ref="C234:D234"/>
    <mergeCell ref="C235:D235"/>
    <mergeCell ref="C236:D236"/>
    <mergeCell ref="C237:D237"/>
    <mergeCell ref="B225:B227"/>
    <mergeCell ref="C225:F225"/>
    <mergeCell ref="G225:J225"/>
    <mergeCell ref="I185:I186"/>
    <mergeCell ref="J185:J186"/>
    <mergeCell ref="B216:B218"/>
    <mergeCell ref="C216:F216"/>
    <mergeCell ref="G216:J216"/>
    <mergeCell ref="K225:K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16:K218"/>
    <mergeCell ref="C217:C218"/>
    <mergeCell ref="D217:D218"/>
    <mergeCell ref="E217:E218"/>
    <mergeCell ref="F217:F218"/>
    <mergeCell ref="B184:B186"/>
    <mergeCell ref="C184:F184"/>
    <mergeCell ref="G184:J184"/>
    <mergeCell ref="K184:K186"/>
    <mergeCell ref="C185:C186"/>
    <mergeCell ref="D185:D186"/>
    <mergeCell ref="E185:E186"/>
    <mergeCell ref="F185:F186"/>
    <mergeCell ref="G185:G186"/>
    <mergeCell ref="H185:H186"/>
    <mergeCell ref="G217:G218"/>
    <mergeCell ref="H217:H218"/>
    <mergeCell ref="I217:I218"/>
    <mergeCell ref="J217:J218"/>
    <mergeCell ref="B175:B177"/>
    <mergeCell ref="C175:F175"/>
    <mergeCell ref="G175:J175"/>
    <mergeCell ref="M134:N134"/>
    <mergeCell ref="K175:K177"/>
    <mergeCell ref="L175:L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O134:P134"/>
    <mergeCell ref="B162:B164"/>
    <mergeCell ref="C162:F162"/>
    <mergeCell ref="G162:J162"/>
    <mergeCell ref="K162:K164"/>
    <mergeCell ref="L162:L164"/>
    <mergeCell ref="C163:C164"/>
    <mergeCell ref="D163:D164"/>
    <mergeCell ref="E163:E164"/>
    <mergeCell ref="B133:B135"/>
    <mergeCell ref="C133:G133"/>
    <mergeCell ref="H133:L133"/>
    <mergeCell ref="M133:P133"/>
    <mergeCell ref="C134:D134"/>
    <mergeCell ref="E134:F134"/>
    <mergeCell ref="G134:G135"/>
    <mergeCell ref="H134:I134"/>
    <mergeCell ref="J134:K134"/>
    <mergeCell ref="L134:L135"/>
    <mergeCell ref="F163:F164"/>
    <mergeCell ref="G163:G164"/>
    <mergeCell ref="H163:H164"/>
    <mergeCell ref="I163:I164"/>
    <mergeCell ref="J163:J164"/>
    <mergeCell ref="B124:B126"/>
    <mergeCell ref="C124:F124"/>
    <mergeCell ref="G124:J124"/>
    <mergeCell ref="I90:I91"/>
    <mergeCell ref="J90:J91"/>
    <mergeCell ref="B112:B114"/>
    <mergeCell ref="C112:F112"/>
    <mergeCell ref="G112:J112"/>
    <mergeCell ref="K124:K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12:K114"/>
    <mergeCell ref="C113:C114"/>
    <mergeCell ref="D113:D114"/>
    <mergeCell ref="E113:E114"/>
    <mergeCell ref="F113:F114"/>
    <mergeCell ref="B89:B91"/>
    <mergeCell ref="C89:F89"/>
    <mergeCell ref="G89:J89"/>
    <mergeCell ref="K89:K91"/>
    <mergeCell ref="C90:C91"/>
    <mergeCell ref="D90:D91"/>
    <mergeCell ref="E90:E91"/>
    <mergeCell ref="F90:F91"/>
    <mergeCell ref="G90:G91"/>
    <mergeCell ref="H90:H91"/>
    <mergeCell ref="G113:G114"/>
    <mergeCell ref="H113:H114"/>
    <mergeCell ref="I113:I114"/>
    <mergeCell ref="J113:J114"/>
    <mergeCell ref="B77:B79"/>
    <mergeCell ref="C77:F77"/>
    <mergeCell ref="G77:J77"/>
    <mergeCell ref="K77:K79"/>
    <mergeCell ref="C78:C79"/>
    <mergeCell ref="D78:D79"/>
    <mergeCell ref="D48:D49"/>
    <mergeCell ref="E48:E49"/>
    <mergeCell ref="F48:F49"/>
    <mergeCell ref="G48:G49"/>
    <mergeCell ref="H48:H49"/>
    <mergeCell ref="I48:I49"/>
    <mergeCell ref="E78:E79"/>
    <mergeCell ref="F78:F79"/>
    <mergeCell ref="G78:G79"/>
    <mergeCell ref="H78:H79"/>
    <mergeCell ref="I78:I79"/>
    <mergeCell ref="J78:J79"/>
    <mergeCell ref="J48:J49"/>
    <mergeCell ref="K48:K49"/>
    <mergeCell ref="A47:A49"/>
    <mergeCell ref="B47:B49"/>
    <mergeCell ref="C47:C49"/>
    <mergeCell ref="D47:G47"/>
    <mergeCell ref="H47:K47"/>
    <mergeCell ref="L47:L49"/>
    <mergeCell ref="M47:N47"/>
    <mergeCell ref="E8:E9"/>
    <mergeCell ref="F8:F9"/>
    <mergeCell ref="G8:G9"/>
    <mergeCell ref="H8:H9"/>
    <mergeCell ref="I8:I9"/>
    <mergeCell ref="J8:J9"/>
    <mergeCell ref="N48:N49"/>
    <mergeCell ref="M48:M49"/>
    <mergeCell ref="B2:M2"/>
    <mergeCell ref="A6:A9"/>
    <mergeCell ref="B6:B9"/>
    <mergeCell ref="C6:F6"/>
    <mergeCell ref="C7:C9"/>
    <mergeCell ref="D7:G7"/>
    <mergeCell ref="H7:K7"/>
    <mergeCell ref="L7:L9"/>
    <mergeCell ref="M7:N7"/>
    <mergeCell ref="D8:D9"/>
    <mergeCell ref="K8:K9"/>
    <mergeCell ref="M8:M9"/>
    <mergeCell ref="N8:N9"/>
  </mergeCells>
  <conditionalFormatting sqref="L13">
    <cfRule type="cellIs" dxfId="17" priority="2" stopIfTrue="1" operator="equal">
      <formula>0</formula>
    </cfRule>
  </conditionalFormatting>
  <conditionalFormatting sqref="O13">
    <cfRule type="cellIs" dxfId="16" priority="1" stopIfTrue="1" operator="equal">
      <formula>0</formula>
    </cfRule>
  </conditionalFormatting>
  <pageMargins left="0.70866141732283472" right="0.70866141732283472" top="0.74803149606299213" bottom="0.94488188976377963" header="0.31496062992125984" footer="0.31496062992125984"/>
  <pageSetup scale="55" fitToHeight="0" orientation="landscape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0979-2490-421C-8777-BAAE3CDBECB5}">
  <dimension ref="A1:U341"/>
  <sheetViews>
    <sheetView topLeftCell="A34" zoomScale="87" zoomScaleNormal="87" workbookViewId="0">
      <selection activeCell="F22" sqref="F22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9.6640625" customWidth="1"/>
    <col min="12" max="12" width="16" customWidth="1"/>
    <col min="13" max="13" width="10.109375" customWidth="1"/>
    <col min="14" max="14" width="10.33203125" customWidth="1"/>
    <col min="15" max="15" width="11.5546875" customWidth="1"/>
  </cols>
  <sheetData>
    <row r="1" spans="1:15" x14ac:dyDescent="0.3">
      <c r="L1" t="s">
        <v>206</v>
      </c>
    </row>
    <row r="2" spans="1:15" x14ac:dyDescent="0.3">
      <c r="L2" t="s">
        <v>0</v>
      </c>
    </row>
    <row r="3" spans="1:15" ht="15.6" x14ac:dyDescent="0.3">
      <c r="B3" s="401" t="s">
        <v>1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</row>
    <row r="5" spans="1:15" ht="15" thickBot="1" x14ac:dyDescent="0.3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6" thickTop="1" thickBot="1" x14ac:dyDescent="0.35"/>
    <row r="7" spans="1:15" ht="15" thickBot="1" x14ac:dyDescent="0.35">
      <c r="A7" s="402" t="s">
        <v>3</v>
      </c>
      <c r="B7" s="402" t="s">
        <v>4</v>
      </c>
      <c r="C7" s="405"/>
      <c r="D7" s="406"/>
      <c r="E7" s="406"/>
      <c r="F7" s="406"/>
      <c r="G7" s="4">
        <v>2016</v>
      </c>
      <c r="H7" s="5" t="s">
        <v>5</v>
      </c>
      <c r="I7" s="6">
        <v>2018</v>
      </c>
      <c r="J7" s="7" t="s">
        <v>6</v>
      </c>
      <c r="K7" s="8"/>
      <c r="L7" s="8"/>
      <c r="M7" s="9"/>
      <c r="N7" s="9"/>
      <c r="O7" s="10"/>
    </row>
    <row r="8" spans="1:15" ht="15" customHeight="1" thickBot="1" x14ac:dyDescent="0.35">
      <c r="A8" s="403"/>
      <c r="B8" s="403"/>
      <c r="C8" s="407" t="s">
        <v>7</v>
      </c>
      <c r="D8" s="410" t="s">
        <v>8</v>
      </c>
      <c r="E8" s="410"/>
      <c r="F8" s="410"/>
      <c r="G8" s="411"/>
      <c r="H8" s="412" t="s">
        <v>9</v>
      </c>
      <c r="I8" s="410"/>
      <c r="J8" s="410"/>
      <c r="K8" s="411"/>
      <c r="L8" s="407" t="s">
        <v>10</v>
      </c>
      <c r="M8" s="413" t="s">
        <v>9</v>
      </c>
      <c r="N8" s="414"/>
      <c r="O8" s="3" t="s">
        <v>11</v>
      </c>
    </row>
    <row r="9" spans="1:15" ht="14.4" customHeight="1" x14ac:dyDescent="0.3">
      <c r="A9" s="403"/>
      <c r="B9" s="403"/>
      <c r="C9" s="408"/>
      <c r="D9" s="415" t="s">
        <v>12</v>
      </c>
      <c r="E9" s="429" t="s">
        <v>13</v>
      </c>
      <c r="F9" s="429" t="s">
        <v>14</v>
      </c>
      <c r="G9" s="417" t="s">
        <v>15</v>
      </c>
      <c r="H9" s="431" t="s">
        <v>16</v>
      </c>
      <c r="I9" s="429" t="s">
        <v>17</v>
      </c>
      <c r="J9" s="429" t="s">
        <v>18</v>
      </c>
      <c r="K9" s="417" t="s">
        <v>19</v>
      </c>
      <c r="L9" s="408"/>
      <c r="M9" s="419" t="s">
        <v>20</v>
      </c>
      <c r="N9" s="421" t="s">
        <v>21</v>
      </c>
      <c r="O9" s="11"/>
    </row>
    <row r="10" spans="1:15" ht="30" customHeight="1" thickBot="1" x14ac:dyDescent="0.35">
      <c r="A10" s="403"/>
      <c r="B10" s="404"/>
      <c r="C10" s="409"/>
      <c r="D10" s="416"/>
      <c r="E10" s="430"/>
      <c r="F10" s="430"/>
      <c r="G10" s="418"/>
      <c r="H10" s="432"/>
      <c r="I10" s="430"/>
      <c r="J10" s="430"/>
      <c r="K10" s="418"/>
      <c r="L10" s="408"/>
      <c r="M10" s="420"/>
      <c r="N10" s="422"/>
      <c r="O10" s="12" t="s">
        <v>22</v>
      </c>
    </row>
    <row r="11" spans="1:15" ht="15" thickBot="1" x14ac:dyDescent="0.35">
      <c r="A11" s="13">
        <v>1</v>
      </c>
      <c r="B11" s="14">
        <v>2</v>
      </c>
      <c r="C11" s="15">
        <v>3</v>
      </c>
      <c r="D11" s="16">
        <v>4</v>
      </c>
      <c r="E11" s="17">
        <v>5</v>
      </c>
      <c r="F11" s="18">
        <v>6</v>
      </c>
      <c r="G11" s="19">
        <v>7</v>
      </c>
      <c r="H11" s="17">
        <v>8</v>
      </c>
      <c r="I11" s="17">
        <v>9</v>
      </c>
      <c r="J11" s="18">
        <v>10</v>
      </c>
      <c r="K11" s="19">
        <v>11</v>
      </c>
      <c r="L11" s="20">
        <v>12</v>
      </c>
      <c r="M11" s="17">
        <v>13</v>
      </c>
      <c r="N11" s="19">
        <v>14</v>
      </c>
      <c r="O11" s="20">
        <v>15</v>
      </c>
    </row>
    <row r="12" spans="1:15" ht="15" thickBot="1" x14ac:dyDescent="0.35">
      <c r="A12" s="21" t="s">
        <v>23</v>
      </c>
      <c r="B12" s="22" t="s">
        <v>24</v>
      </c>
      <c r="C12" s="23"/>
      <c r="D12" s="24" t="s">
        <v>25</v>
      </c>
      <c r="E12" s="25">
        <v>969.49999999999989</v>
      </c>
      <c r="F12" s="26">
        <v>628.07299999999987</v>
      </c>
      <c r="G12" s="27">
        <v>969.85293105622543</v>
      </c>
      <c r="H12" s="28" t="s">
        <v>25</v>
      </c>
      <c r="I12" s="29">
        <v>845.46712041747514</v>
      </c>
      <c r="J12" s="29">
        <v>840.98090983775728</v>
      </c>
      <c r="K12" s="29">
        <v>816.74999999999989</v>
      </c>
      <c r="L12" s="30" t="s">
        <v>25</v>
      </c>
      <c r="M12" s="25">
        <v>807.36648414878846</v>
      </c>
      <c r="N12" s="25">
        <v>1.7999999999999998</v>
      </c>
      <c r="O12" s="31" t="s">
        <v>25</v>
      </c>
    </row>
    <row r="13" spans="1:15" ht="15" thickTop="1" x14ac:dyDescent="0.3">
      <c r="A13" s="32" t="s">
        <v>26</v>
      </c>
      <c r="B13" s="33" t="s">
        <v>27</v>
      </c>
      <c r="C13" s="34"/>
      <c r="D13" s="35" t="s">
        <v>25</v>
      </c>
      <c r="E13" s="36">
        <v>755.41332000000011</v>
      </c>
      <c r="F13" s="37">
        <v>755.41332000000011</v>
      </c>
      <c r="G13" s="38">
        <v>755.68832000000009</v>
      </c>
      <c r="H13" s="39" t="s">
        <v>25</v>
      </c>
      <c r="I13" s="36">
        <v>655.67416433333335</v>
      </c>
      <c r="J13" s="36">
        <v>652.19499766666672</v>
      </c>
      <c r="K13" s="36">
        <v>633.40333099999998</v>
      </c>
      <c r="L13" s="40" t="s">
        <v>25</v>
      </c>
      <c r="M13" s="41">
        <v>403.60000000000008</v>
      </c>
      <c r="N13" s="42">
        <v>1.8000000000000003</v>
      </c>
      <c r="O13" s="40" t="s">
        <v>25</v>
      </c>
    </row>
    <row r="14" spans="1:15" x14ac:dyDescent="0.3">
      <c r="A14" s="43" t="s">
        <v>28</v>
      </c>
      <c r="B14" s="44" t="s">
        <v>29</v>
      </c>
      <c r="C14" s="45"/>
      <c r="D14" s="46" t="s">
        <v>25</v>
      </c>
      <c r="E14" s="41">
        <v>589.71332000000007</v>
      </c>
      <c r="F14" s="37">
        <v>589.71332000000007</v>
      </c>
      <c r="G14" s="42">
        <v>589.71332000000007</v>
      </c>
      <c r="H14" s="47" t="s">
        <v>25</v>
      </c>
      <c r="I14" s="41">
        <v>512.98666433333335</v>
      </c>
      <c r="J14" s="41">
        <v>509.49499766666668</v>
      </c>
      <c r="K14" s="41">
        <v>490.70333100000005</v>
      </c>
      <c r="L14" s="48" t="s">
        <v>25</v>
      </c>
      <c r="M14" s="49" t="s">
        <v>25</v>
      </c>
      <c r="N14" s="50">
        <v>0.80000000000000016</v>
      </c>
      <c r="O14" s="48" t="s">
        <v>25</v>
      </c>
    </row>
    <row r="15" spans="1:15" x14ac:dyDescent="0.3">
      <c r="A15" s="43" t="s">
        <v>30</v>
      </c>
      <c r="B15" s="44" t="s">
        <v>31</v>
      </c>
      <c r="C15" s="45"/>
      <c r="D15" s="46" t="s">
        <v>25</v>
      </c>
      <c r="E15" s="51">
        <v>228.91332</v>
      </c>
      <c r="F15" s="51">
        <v>228.91332</v>
      </c>
      <c r="G15" s="52">
        <v>228.91332</v>
      </c>
      <c r="H15" s="47" t="s">
        <v>25</v>
      </c>
      <c r="I15" s="51">
        <v>226.80333100000004</v>
      </c>
      <c r="J15" s="51">
        <v>226.80333100000004</v>
      </c>
      <c r="K15" s="51">
        <v>226.80333100000004</v>
      </c>
      <c r="L15" s="48" t="s">
        <v>25</v>
      </c>
      <c r="M15" s="49" t="s">
        <v>25</v>
      </c>
      <c r="N15" s="53">
        <v>0</v>
      </c>
      <c r="O15" s="48" t="s">
        <v>25</v>
      </c>
    </row>
    <row r="16" spans="1:15" x14ac:dyDescent="0.3">
      <c r="A16" s="43" t="s">
        <v>32</v>
      </c>
      <c r="B16" s="44" t="s">
        <v>33</v>
      </c>
      <c r="C16" s="45"/>
      <c r="D16" s="46" t="s">
        <v>25</v>
      </c>
      <c r="E16" s="51">
        <v>360.8</v>
      </c>
      <c r="F16" s="51">
        <v>360.8</v>
      </c>
      <c r="G16" s="52">
        <v>360.8</v>
      </c>
      <c r="H16" s="47" t="s">
        <v>25</v>
      </c>
      <c r="I16" s="51">
        <v>286.18333333333334</v>
      </c>
      <c r="J16" s="51">
        <v>282.69166666666666</v>
      </c>
      <c r="K16" s="51">
        <v>263.89999999999998</v>
      </c>
      <c r="L16" s="48" t="s">
        <v>25</v>
      </c>
      <c r="M16" s="49" t="s">
        <v>25</v>
      </c>
      <c r="N16" s="53">
        <v>0.80000000000000016</v>
      </c>
      <c r="O16" s="48" t="s">
        <v>25</v>
      </c>
    </row>
    <row r="17" spans="1:21" x14ac:dyDescent="0.3">
      <c r="A17" s="43" t="s">
        <v>34</v>
      </c>
      <c r="B17" s="44" t="s">
        <v>35</v>
      </c>
      <c r="C17" s="45"/>
      <c r="D17" s="46" t="s">
        <v>25</v>
      </c>
      <c r="E17" s="41">
        <v>165.7</v>
      </c>
      <c r="F17" s="51">
        <v>165.7</v>
      </c>
      <c r="G17" s="54">
        <v>165.97499999999999</v>
      </c>
      <c r="H17" s="47" t="s">
        <v>25</v>
      </c>
      <c r="I17" s="41">
        <v>142.68749999999997</v>
      </c>
      <c r="J17" s="51">
        <v>142.69999999999999</v>
      </c>
      <c r="K17" s="41">
        <v>142.69999999999999</v>
      </c>
      <c r="L17" s="48" t="s">
        <v>25</v>
      </c>
      <c r="M17" s="49">
        <v>403.60000000000008</v>
      </c>
      <c r="N17" s="50">
        <v>1</v>
      </c>
      <c r="O17" s="48" t="s">
        <v>25</v>
      </c>
    </row>
    <row r="18" spans="1:21" ht="15" thickBot="1" x14ac:dyDescent="0.35">
      <c r="A18" s="55" t="s">
        <v>36</v>
      </c>
      <c r="B18" s="56" t="s">
        <v>37</v>
      </c>
      <c r="C18" s="57"/>
      <c r="D18" s="58" t="s">
        <v>25</v>
      </c>
      <c r="E18" s="59">
        <v>0</v>
      </c>
      <c r="F18" s="60">
        <v>0</v>
      </c>
      <c r="G18" s="61">
        <v>0</v>
      </c>
      <c r="H18" s="28" t="s">
        <v>25</v>
      </c>
      <c r="I18" s="59">
        <v>0</v>
      </c>
      <c r="J18" s="62">
        <v>0</v>
      </c>
      <c r="K18" s="63">
        <v>0</v>
      </c>
      <c r="L18" s="30" t="s">
        <v>25</v>
      </c>
      <c r="M18" s="62" t="s">
        <v>25</v>
      </c>
      <c r="N18" s="61" t="s">
        <v>25</v>
      </c>
      <c r="O18" s="30" t="s">
        <v>25</v>
      </c>
    </row>
    <row r="19" spans="1:21" s="73" customFormat="1" ht="12" customHeight="1" thickTop="1" x14ac:dyDescent="0.3">
      <c r="A19" s="64" t="s">
        <v>38</v>
      </c>
      <c r="B19" s="65" t="s">
        <v>39</v>
      </c>
      <c r="C19" s="40">
        <v>8143</v>
      </c>
      <c r="D19" s="35" t="s">
        <v>25</v>
      </c>
      <c r="E19" s="66" t="s">
        <v>25</v>
      </c>
      <c r="F19" s="67" t="s">
        <v>25</v>
      </c>
      <c r="G19" s="68" t="s">
        <v>25</v>
      </c>
      <c r="H19" s="66" t="s">
        <v>25</v>
      </c>
      <c r="I19" s="66" t="s">
        <v>25</v>
      </c>
      <c r="J19" s="67" t="s">
        <v>25</v>
      </c>
      <c r="K19" s="68" t="s">
        <v>25</v>
      </c>
      <c r="L19" s="40" t="s">
        <v>25</v>
      </c>
      <c r="M19" s="69" t="s">
        <v>25</v>
      </c>
      <c r="N19" s="70" t="s">
        <v>25</v>
      </c>
      <c r="O19" s="71" t="s">
        <v>25</v>
      </c>
      <c r="P19" s="72"/>
      <c r="Q19" s="72"/>
      <c r="R19" s="72"/>
      <c r="S19" s="72"/>
      <c r="T19" s="72"/>
      <c r="U19" s="72"/>
    </row>
    <row r="20" spans="1:21" s="73" customFormat="1" ht="12" customHeight="1" x14ac:dyDescent="0.3">
      <c r="A20" s="43" t="s">
        <v>40</v>
      </c>
      <c r="B20" s="65" t="s">
        <v>41</v>
      </c>
      <c r="C20" s="48">
        <v>245</v>
      </c>
      <c r="D20" s="46" t="s">
        <v>25</v>
      </c>
      <c r="E20" s="74" t="s">
        <v>25</v>
      </c>
      <c r="F20" s="75" t="s">
        <v>25</v>
      </c>
      <c r="G20" s="76" t="s">
        <v>25</v>
      </c>
      <c r="H20" s="74" t="s">
        <v>25</v>
      </c>
      <c r="I20" s="74" t="s">
        <v>25</v>
      </c>
      <c r="J20" s="75" t="s">
        <v>25</v>
      </c>
      <c r="K20" s="76" t="s">
        <v>25</v>
      </c>
      <c r="L20" s="77" t="s">
        <v>25</v>
      </c>
      <c r="M20" s="78" t="s">
        <v>25</v>
      </c>
      <c r="N20" s="79" t="s">
        <v>25</v>
      </c>
      <c r="O20" s="80" t="s">
        <v>25</v>
      </c>
      <c r="P20" s="72"/>
      <c r="Q20" s="72"/>
      <c r="R20" s="72"/>
      <c r="S20" s="72"/>
      <c r="T20" s="72"/>
      <c r="U20" s="72"/>
    </row>
    <row r="21" spans="1:21" s="73" customFormat="1" ht="12" customHeight="1" x14ac:dyDescent="0.3">
      <c r="A21" s="43" t="s">
        <v>42</v>
      </c>
      <c r="B21" s="65" t="s">
        <v>43</v>
      </c>
      <c r="C21" s="48">
        <v>7898</v>
      </c>
      <c r="D21" s="46" t="s">
        <v>25</v>
      </c>
      <c r="E21" s="74" t="s">
        <v>25</v>
      </c>
      <c r="F21" s="75" t="s">
        <v>25</v>
      </c>
      <c r="G21" s="76" t="s">
        <v>25</v>
      </c>
      <c r="H21" s="74" t="s">
        <v>25</v>
      </c>
      <c r="I21" s="74" t="s">
        <v>25</v>
      </c>
      <c r="J21" s="75" t="s">
        <v>25</v>
      </c>
      <c r="K21" s="76" t="s">
        <v>25</v>
      </c>
      <c r="L21" s="77" t="s">
        <v>25</v>
      </c>
      <c r="M21" s="78" t="s">
        <v>25</v>
      </c>
      <c r="N21" s="79" t="s">
        <v>25</v>
      </c>
      <c r="O21" s="80" t="s">
        <v>25</v>
      </c>
      <c r="P21" s="72"/>
      <c r="Q21" s="72"/>
      <c r="R21" s="72"/>
      <c r="S21" s="72"/>
      <c r="T21" s="72"/>
      <c r="U21" s="72"/>
    </row>
    <row r="22" spans="1:21" s="73" customFormat="1" ht="12" customHeight="1" x14ac:dyDescent="0.3">
      <c r="A22" s="81" t="s">
        <v>44</v>
      </c>
      <c r="B22" s="82" t="s">
        <v>45</v>
      </c>
      <c r="C22" s="48">
        <v>5437.54</v>
      </c>
      <c r="D22" s="46" t="s">
        <v>25</v>
      </c>
      <c r="E22" s="74" t="s">
        <v>25</v>
      </c>
      <c r="F22" s="75" t="s">
        <v>25</v>
      </c>
      <c r="G22" s="76" t="s">
        <v>25</v>
      </c>
      <c r="H22" s="74" t="s">
        <v>25</v>
      </c>
      <c r="I22" s="74" t="s">
        <v>25</v>
      </c>
      <c r="J22" s="75" t="s">
        <v>25</v>
      </c>
      <c r="K22" s="76" t="s">
        <v>25</v>
      </c>
      <c r="L22" s="77" t="s">
        <v>25</v>
      </c>
      <c r="M22" s="78" t="s">
        <v>25</v>
      </c>
      <c r="N22" s="79" t="s">
        <v>25</v>
      </c>
      <c r="O22" s="80" t="s">
        <v>25</v>
      </c>
      <c r="P22" s="72"/>
      <c r="Q22" s="72"/>
      <c r="R22" s="72"/>
      <c r="S22" s="72"/>
      <c r="T22" s="72"/>
      <c r="U22" s="72"/>
    </row>
    <row r="23" spans="1:21" s="73" customFormat="1" ht="12.75" customHeight="1" thickBot="1" x14ac:dyDescent="0.35">
      <c r="A23" s="55" t="s">
        <v>46</v>
      </c>
      <c r="B23" s="83" t="s">
        <v>47</v>
      </c>
      <c r="C23" s="30">
        <v>662</v>
      </c>
      <c r="D23" s="58" t="s">
        <v>25</v>
      </c>
      <c r="E23" s="84" t="s">
        <v>25</v>
      </c>
      <c r="F23" s="85" t="s">
        <v>25</v>
      </c>
      <c r="G23" s="86" t="s">
        <v>25</v>
      </c>
      <c r="H23" s="84" t="s">
        <v>25</v>
      </c>
      <c r="I23" s="62">
        <f>'[1]Real 16 pr.'!F73</f>
        <v>1</v>
      </c>
      <c r="J23" s="85" t="s">
        <v>25</v>
      </c>
      <c r="K23" s="86" t="s">
        <v>25</v>
      </c>
      <c r="L23" s="87" t="s">
        <v>25</v>
      </c>
      <c r="M23" s="88" t="s">
        <v>25</v>
      </c>
      <c r="N23" s="89" t="s">
        <v>25</v>
      </c>
      <c r="O23" s="90" t="s">
        <v>25</v>
      </c>
      <c r="P23" s="72"/>
      <c r="Q23" s="72"/>
      <c r="R23" s="72"/>
      <c r="S23" s="72"/>
      <c r="T23" s="72"/>
      <c r="U23" s="72"/>
    </row>
    <row r="24" spans="1:21" ht="15" thickTop="1" x14ac:dyDescent="0.3">
      <c r="A24" s="64" t="s">
        <v>48</v>
      </c>
      <c r="B24" s="65" t="s">
        <v>49</v>
      </c>
      <c r="C24" s="91"/>
      <c r="D24" s="35" t="s">
        <v>25</v>
      </c>
      <c r="E24" s="36">
        <v>214.08667999999977</v>
      </c>
      <c r="F24" s="67" t="s">
        <v>25</v>
      </c>
      <c r="G24" s="42" t="s">
        <v>25</v>
      </c>
      <c r="H24" s="66" t="s">
        <v>25</v>
      </c>
      <c r="I24" s="36">
        <v>189.79295608414179</v>
      </c>
      <c r="J24" s="92" t="s">
        <v>25</v>
      </c>
      <c r="K24" s="68" t="s">
        <v>25</v>
      </c>
      <c r="L24" s="40" t="s">
        <v>25</v>
      </c>
      <c r="M24" s="36">
        <v>403.76648414878838</v>
      </c>
      <c r="N24" s="70" t="s">
        <v>25</v>
      </c>
      <c r="O24" s="71" t="s">
        <v>25</v>
      </c>
    </row>
    <row r="25" spans="1:21" x14ac:dyDescent="0.3">
      <c r="A25" s="93" t="s">
        <v>50</v>
      </c>
      <c r="B25" s="82" t="s">
        <v>51</v>
      </c>
      <c r="C25" s="94"/>
      <c r="D25" s="95" t="s">
        <v>25</v>
      </c>
      <c r="E25" s="96">
        <v>0.22082174316658051</v>
      </c>
      <c r="F25" s="97" t="s">
        <v>25</v>
      </c>
      <c r="G25" s="98" t="s">
        <v>25</v>
      </c>
      <c r="H25" s="99" t="s">
        <v>25</v>
      </c>
      <c r="I25" s="96">
        <v>0.22448295327017062</v>
      </c>
      <c r="J25" s="97" t="s">
        <v>25</v>
      </c>
      <c r="K25" s="98" t="s">
        <v>25</v>
      </c>
      <c r="L25" s="48" t="s">
        <v>25</v>
      </c>
      <c r="M25" s="100">
        <v>0.50010310320781015</v>
      </c>
      <c r="N25" s="79" t="s">
        <v>25</v>
      </c>
      <c r="O25" s="80" t="s">
        <v>25</v>
      </c>
    </row>
    <row r="26" spans="1:21" ht="15" thickBot="1" x14ac:dyDescent="0.35">
      <c r="A26" s="55" t="s">
        <v>52</v>
      </c>
      <c r="B26" s="56" t="s">
        <v>53</v>
      </c>
      <c r="C26" s="57"/>
      <c r="D26" s="101" t="s">
        <v>25</v>
      </c>
      <c r="E26" s="102">
        <v>8.1000000000000003E-2</v>
      </c>
      <c r="F26" s="103" t="s">
        <v>25</v>
      </c>
      <c r="G26" s="104" t="s">
        <v>25</v>
      </c>
      <c r="H26" s="105" t="s">
        <v>25</v>
      </c>
      <c r="I26" s="102">
        <v>8.1000000000000003E-2</v>
      </c>
      <c r="J26" s="103" t="s">
        <v>25</v>
      </c>
      <c r="K26" s="106" t="s">
        <v>25</v>
      </c>
      <c r="L26" s="30" t="s">
        <v>25</v>
      </c>
      <c r="M26" s="88" t="s">
        <v>25</v>
      </c>
      <c r="N26" s="89" t="s">
        <v>25</v>
      </c>
      <c r="O26" s="90" t="s">
        <v>25</v>
      </c>
    </row>
    <row r="27" spans="1:21" ht="15" thickTop="1" x14ac:dyDescent="0.3">
      <c r="A27" s="32" t="s">
        <v>54</v>
      </c>
      <c r="B27" s="33" t="s">
        <v>55</v>
      </c>
      <c r="C27" s="34">
        <v>157.49</v>
      </c>
      <c r="D27" s="107">
        <v>633.04736768405814</v>
      </c>
      <c r="E27" s="108">
        <v>260.06737513601439</v>
      </c>
      <c r="F27" s="109">
        <v>81.187400937865476</v>
      </c>
      <c r="G27" s="110">
        <v>372.9799925480437</v>
      </c>
      <c r="H27" s="108">
        <v>712.84909364564999</v>
      </c>
      <c r="I27" s="108">
        <v>280.51394520233333</v>
      </c>
      <c r="J27" s="111">
        <v>359.98210467784384</v>
      </c>
      <c r="K27" s="111">
        <v>72.353043765472805</v>
      </c>
      <c r="L27" s="112">
        <v>1503.3881355129088</v>
      </c>
      <c r="M27" s="108">
        <v>76.090053952967409</v>
      </c>
      <c r="N27" s="110">
        <v>13.230377838044049</v>
      </c>
      <c r="O27" s="112">
        <v>1592.7085673039201</v>
      </c>
    </row>
    <row r="28" spans="1:21" x14ac:dyDescent="0.3">
      <c r="A28" s="113" t="s">
        <v>56</v>
      </c>
      <c r="B28" s="114" t="s">
        <v>57</v>
      </c>
      <c r="C28" s="115">
        <v>149.63</v>
      </c>
      <c r="D28" s="116">
        <v>456.26305603241417</v>
      </c>
      <c r="E28" s="117">
        <v>220.69718387681161</v>
      </c>
      <c r="F28" s="118">
        <v>71.86718387681158</v>
      </c>
      <c r="G28" s="119">
        <v>235.56587215560253</v>
      </c>
      <c r="H28" s="117">
        <v>525.80669823959477</v>
      </c>
      <c r="I28" s="117">
        <v>155.60533840626147</v>
      </c>
      <c r="J28" s="120">
        <v>300.40135983333334</v>
      </c>
      <c r="K28" s="120">
        <v>69.8</v>
      </c>
      <c r="L28" s="121">
        <v>1131.6997542720089</v>
      </c>
      <c r="M28" s="117">
        <v>37.75</v>
      </c>
      <c r="N28" s="122">
        <v>13.16</v>
      </c>
      <c r="O28" s="121">
        <v>1182.6097542720088</v>
      </c>
    </row>
    <row r="29" spans="1:21" x14ac:dyDescent="0.3">
      <c r="A29" s="43" t="s">
        <v>58</v>
      </c>
      <c r="B29" s="44" t="s">
        <v>59</v>
      </c>
      <c r="C29" s="123">
        <v>24.41</v>
      </c>
      <c r="D29" s="116">
        <v>75.25</v>
      </c>
      <c r="E29" s="124">
        <v>28.24</v>
      </c>
      <c r="F29" s="125">
        <v>7.9599999999999982</v>
      </c>
      <c r="G29" s="126">
        <v>47.01</v>
      </c>
      <c r="H29" s="117">
        <v>77.329999999999984</v>
      </c>
      <c r="I29" s="124">
        <v>46.51</v>
      </c>
      <c r="J29" s="124">
        <v>29.689999999999998</v>
      </c>
      <c r="K29" s="124">
        <v>1.1299999999999999</v>
      </c>
      <c r="L29" s="121">
        <v>176.98999999999998</v>
      </c>
      <c r="M29" s="124">
        <v>6.2600000000000007</v>
      </c>
      <c r="N29" s="124">
        <v>0.11</v>
      </c>
      <c r="O29" s="121">
        <v>183.35999999999999</v>
      </c>
    </row>
    <row r="30" spans="1:21" x14ac:dyDescent="0.3">
      <c r="A30" s="43" t="s">
        <v>60</v>
      </c>
      <c r="B30" s="44" t="s">
        <v>61</v>
      </c>
      <c r="C30" s="123">
        <v>4.7</v>
      </c>
      <c r="D30" s="116">
        <v>20.490100543478256</v>
      </c>
      <c r="E30" s="124">
        <v>4.3146838768115936</v>
      </c>
      <c r="F30" s="125">
        <v>0.60468387681159419</v>
      </c>
      <c r="G30" s="126">
        <v>16.175416666666663</v>
      </c>
      <c r="H30" s="117">
        <v>20.759119243055558</v>
      </c>
      <c r="I30" s="124">
        <v>19.543600000000001</v>
      </c>
      <c r="J30" s="124">
        <v>1.2155192430555555</v>
      </c>
      <c r="K30" s="124">
        <v>0</v>
      </c>
      <c r="L30" s="121">
        <v>45.949219786533817</v>
      </c>
      <c r="M30" s="124">
        <v>0.11</v>
      </c>
      <c r="N30" s="124">
        <v>0</v>
      </c>
      <c r="O30" s="121">
        <v>46.059219786533816</v>
      </c>
    </row>
    <row r="31" spans="1:21" x14ac:dyDescent="0.3">
      <c r="A31" s="43" t="s">
        <v>62</v>
      </c>
      <c r="B31" s="44" t="s">
        <v>63</v>
      </c>
      <c r="C31" s="123">
        <v>7.75</v>
      </c>
      <c r="D31" s="116">
        <v>39.695688598757698</v>
      </c>
      <c r="E31" s="124">
        <v>17.3125</v>
      </c>
      <c r="F31" s="125">
        <v>15.262500000000001</v>
      </c>
      <c r="G31" s="126">
        <v>22.383188598757698</v>
      </c>
      <c r="H31" s="117">
        <v>29.19898894882725</v>
      </c>
      <c r="I31" s="124">
        <v>2.1548150252161382</v>
      </c>
      <c r="J31" s="124">
        <v>4.2941739236111118</v>
      </c>
      <c r="K31" s="124">
        <v>22.75</v>
      </c>
      <c r="L31" s="121">
        <v>76.644677547584948</v>
      </c>
      <c r="M31" s="124">
        <v>0</v>
      </c>
      <c r="N31" s="124">
        <v>0</v>
      </c>
      <c r="O31" s="121">
        <v>76.644677547584948</v>
      </c>
    </row>
    <row r="32" spans="1:21" x14ac:dyDescent="0.3">
      <c r="A32" s="43" t="s">
        <v>64</v>
      </c>
      <c r="B32" s="44" t="s">
        <v>65</v>
      </c>
      <c r="C32" s="123" t="s">
        <v>25</v>
      </c>
      <c r="D32" s="116">
        <v>10.36</v>
      </c>
      <c r="E32" s="124">
        <v>10.36</v>
      </c>
      <c r="F32" s="125">
        <v>10.36</v>
      </c>
      <c r="G32" s="127" t="s">
        <v>25</v>
      </c>
      <c r="H32" s="117">
        <v>3.47</v>
      </c>
      <c r="I32" s="124" t="s">
        <v>25</v>
      </c>
      <c r="J32" s="124">
        <v>0</v>
      </c>
      <c r="K32" s="124">
        <v>3.47</v>
      </c>
      <c r="L32" s="121">
        <v>13.83</v>
      </c>
      <c r="M32" s="124">
        <v>0</v>
      </c>
      <c r="N32" s="127" t="s">
        <v>25</v>
      </c>
      <c r="O32" s="121">
        <v>13.83</v>
      </c>
    </row>
    <row r="33" spans="1:15" x14ac:dyDescent="0.3">
      <c r="A33" s="43" t="s">
        <v>66</v>
      </c>
      <c r="B33" s="44" t="s">
        <v>67</v>
      </c>
      <c r="C33" s="123" t="s">
        <v>25</v>
      </c>
      <c r="D33" s="116" t="s">
        <v>25</v>
      </c>
      <c r="E33" s="124" t="s">
        <v>25</v>
      </c>
      <c r="F33" s="128" t="s">
        <v>25</v>
      </c>
      <c r="G33" s="127" t="s">
        <v>25</v>
      </c>
      <c r="H33" s="117">
        <v>0</v>
      </c>
      <c r="I33" s="124" t="s">
        <v>25</v>
      </c>
      <c r="J33" s="129" t="s">
        <v>25</v>
      </c>
      <c r="K33" s="124">
        <v>0</v>
      </c>
      <c r="L33" s="121">
        <v>0</v>
      </c>
      <c r="M33" s="124" t="s">
        <v>25</v>
      </c>
      <c r="N33" s="127" t="s">
        <v>25</v>
      </c>
      <c r="O33" s="121">
        <v>0</v>
      </c>
    </row>
    <row r="34" spans="1:15" x14ac:dyDescent="0.3">
      <c r="A34" s="43" t="s">
        <v>68</v>
      </c>
      <c r="B34" s="44" t="s">
        <v>69</v>
      </c>
      <c r="C34" s="123">
        <v>0.20000000000000004</v>
      </c>
      <c r="D34" s="116">
        <v>81.126607400750629</v>
      </c>
      <c r="E34" s="124">
        <v>57.109999999999992</v>
      </c>
      <c r="F34" s="125">
        <v>13.83</v>
      </c>
      <c r="G34" s="126">
        <v>24.016607400750633</v>
      </c>
      <c r="H34" s="117">
        <v>133.92661442022501</v>
      </c>
      <c r="I34" s="124">
        <v>12.298281086891677</v>
      </c>
      <c r="J34" s="124">
        <v>102.10833333333333</v>
      </c>
      <c r="K34" s="124">
        <v>19.52</v>
      </c>
      <c r="L34" s="121">
        <v>215.25322182097563</v>
      </c>
      <c r="M34" s="124">
        <v>0.51</v>
      </c>
      <c r="N34" s="127" t="s">
        <v>25</v>
      </c>
      <c r="O34" s="121">
        <v>215.76322182097562</v>
      </c>
    </row>
    <row r="35" spans="1:15" x14ac:dyDescent="0.3">
      <c r="A35" s="43" t="s">
        <v>70</v>
      </c>
      <c r="B35" s="44" t="s">
        <v>71</v>
      </c>
      <c r="C35" s="123">
        <v>6.44</v>
      </c>
      <c r="D35" s="116">
        <v>7.4406594894275413</v>
      </c>
      <c r="E35" s="124">
        <v>5.580000000000001</v>
      </c>
      <c r="F35" s="125">
        <v>1.86</v>
      </c>
      <c r="G35" s="126">
        <v>1.8606594894275401</v>
      </c>
      <c r="H35" s="117">
        <v>6.5603089608203256</v>
      </c>
      <c r="I35" s="124">
        <v>3.338642294153658</v>
      </c>
      <c r="J35" s="124">
        <v>3.2216666666666671</v>
      </c>
      <c r="K35" s="124">
        <v>0</v>
      </c>
      <c r="L35" s="121">
        <v>20.440968450247865</v>
      </c>
      <c r="M35" s="124">
        <v>0</v>
      </c>
      <c r="N35" s="124">
        <v>7.71</v>
      </c>
      <c r="O35" s="121">
        <v>28.150968450247866</v>
      </c>
    </row>
    <row r="36" spans="1:15" x14ac:dyDescent="0.3">
      <c r="A36" s="43" t="s">
        <v>72</v>
      </c>
      <c r="B36" s="44" t="s">
        <v>73</v>
      </c>
      <c r="C36" s="123">
        <v>0</v>
      </c>
      <c r="D36" s="116">
        <v>16.32</v>
      </c>
      <c r="E36" s="124">
        <v>9.8800000000000008</v>
      </c>
      <c r="F36" s="125">
        <v>6.44</v>
      </c>
      <c r="G36" s="126">
        <v>6.44</v>
      </c>
      <c r="H36" s="117">
        <v>11.53</v>
      </c>
      <c r="I36" s="124">
        <v>3.44</v>
      </c>
      <c r="J36" s="124">
        <v>4.6500000000000004</v>
      </c>
      <c r="K36" s="124">
        <v>3.44</v>
      </c>
      <c r="L36" s="121">
        <v>27.85</v>
      </c>
      <c r="M36" s="124">
        <v>0</v>
      </c>
      <c r="N36" s="124">
        <v>0</v>
      </c>
      <c r="O36" s="121">
        <v>27.85</v>
      </c>
    </row>
    <row r="37" spans="1:15" x14ac:dyDescent="0.3">
      <c r="A37" s="43" t="s">
        <v>74</v>
      </c>
      <c r="B37" s="44" t="s">
        <v>75</v>
      </c>
      <c r="C37" s="123">
        <v>80.28</v>
      </c>
      <c r="D37" s="116">
        <v>131.4</v>
      </c>
      <c r="E37" s="124">
        <v>42.72</v>
      </c>
      <c r="F37" s="125">
        <v>11.520000000000001</v>
      </c>
      <c r="G37" s="126">
        <v>88.68</v>
      </c>
      <c r="H37" s="117">
        <v>180.29999999999998</v>
      </c>
      <c r="I37" s="124">
        <v>51.06</v>
      </c>
      <c r="J37" s="124">
        <v>114.71999999999998</v>
      </c>
      <c r="K37" s="124">
        <v>14.520000000000001</v>
      </c>
      <c r="L37" s="121">
        <v>391.98</v>
      </c>
      <c r="M37" s="124">
        <v>20.28</v>
      </c>
      <c r="N37" s="124">
        <v>4.0199999999999996</v>
      </c>
      <c r="O37" s="121">
        <v>416.28</v>
      </c>
    </row>
    <row r="38" spans="1:15" x14ac:dyDescent="0.3">
      <c r="A38" s="43" t="s">
        <v>76</v>
      </c>
      <c r="B38" s="44" t="s">
        <v>77</v>
      </c>
      <c r="C38" s="123">
        <v>24.86</v>
      </c>
      <c r="D38" s="116">
        <v>40.699999999999996</v>
      </c>
      <c r="E38" s="124">
        <v>13.229999999999999</v>
      </c>
      <c r="F38" s="125">
        <v>3.57</v>
      </c>
      <c r="G38" s="126">
        <v>27.47</v>
      </c>
      <c r="H38" s="117">
        <v>55.84</v>
      </c>
      <c r="I38" s="124">
        <v>15.81</v>
      </c>
      <c r="J38" s="124">
        <v>35.53</v>
      </c>
      <c r="K38" s="124">
        <v>4.5</v>
      </c>
      <c r="L38" s="121">
        <v>121.4</v>
      </c>
      <c r="M38" s="124">
        <v>6.28</v>
      </c>
      <c r="N38" s="124">
        <v>1.25</v>
      </c>
      <c r="O38" s="121">
        <v>128.93</v>
      </c>
    </row>
    <row r="39" spans="1:15" x14ac:dyDescent="0.3">
      <c r="A39" s="43" t="s">
        <v>78</v>
      </c>
      <c r="B39" s="44" t="s">
        <v>79</v>
      </c>
      <c r="C39" s="123">
        <v>0.16</v>
      </c>
      <c r="D39" s="116">
        <v>0.26</v>
      </c>
      <c r="E39" s="124">
        <v>0.08</v>
      </c>
      <c r="F39" s="125">
        <v>0.02</v>
      </c>
      <c r="G39" s="126">
        <v>0.18000000000000002</v>
      </c>
      <c r="H39" s="117">
        <v>0.36</v>
      </c>
      <c r="I39" s="124">
        <v>0.10000000000000002</v>
      </c>
      <c r="J39" s="124">
        <v>0.23</v>
      </c>
      <c r="K39" s="124">
        <v>0.03</v>
      </c>
      <c r="L39" s="121">
        <v>0.78</v>
      </c>
      <c r="M39" s="124">
        <v>0.04</v>
      </c>
      <c r="N39" s="124">
        <v>0.01</v>
      </c>
      <c r="O39" s="121">
        <v>0.83000000000000007</v>
      </c>
    </row>
    <row r="40" spans="1:15" x14ac:dyDescent="0.3">
      <c r="A40" s="43" t="s">
        <v>80</v>
      </c>
      <c r="B40" s="44" t="s">
        <v>81</v>
      </c>
      <c r="C40" s="123" t="s">
        <v>25</v>
      </c>
      <c r="D40" s="116">
        <v>31.9</v>
      </c>
      <c r="E40" s="124">
        <v>30.99</v>
      </c>
      <c r="F40" s="125">
        <v>0</v>
      </c>
      <c r="G40" s="126">
        <v>0.91</v>
      </c>
      <c r="H40" s="117">
        <v>5.4516666666666671</v>
      </c>
      <c r="I40" s="124">
        <v>0.91</v>
      </c>
      <c r="J40" s="124">
        <v>4.541666666666667</v>
      </c>
      <c r="K40" s="124">
        <v>0</v>
      </c>
      <c r="L40" s="121">
        <v>37.351666666666667</v>
      </c>
      <c r="M40" s="124">
        <v>4.2699999999999996</v>
      </c>
      <c r="N40" s="124">
        <v>0.06</v>
      </c>
      <c r="O40" s="121">
        <v>41.681666666666672</v>
      </c>
    </row>
    <row r="41" spans="1:15" x14ac:dyDescent="0.3">
      <c r="A41" s="43" t="s">
        <v>82</v>
      </c>
      <c r="B41" s="44" t="s">
        <v>83</v>
      </c>
      <c r="C41" s="123">
        <v>0.83</v>
      </c>
      <c r="D41" s="116">
        <v>1.32</v>
      </c>
      <c r="E41" s="124">
        <v>0.88</v>
      </c>
      <c r="F41" s="125">
        <v>0.44</v>
      </c>
      <c r="G41" s="126">
        <v>0.44</v>
      </c>
      <c r="H41" s="117">
        <v>1.08</v>
      </c>
      <c r="I41" s="124">
        <v>0.44</v>
      </c>
      <c r="J41" s="124">
        <v>0.20000000000000004</v>
      </c>
      <c r="K41" s="124">
        <v>0.44</v>
      </c>
      <c r="L41" s="121">
        <v>3.23</v>
      </c>
      <c r="M41" s="124">
        <v>0</v>
      </c>
      <c r="N41" s="124">
        <v>0</v>
      </c>
      <c r="O41" s="121">
        <v>3.23</v>
      </c>
    </row>
    <row r="42" spans="1:15" ht="15" thickBot="1" x14ac:dyDescent="0.35">
      <c r="A42" s="21" t="s">
        <v>84</v>
      </c>
      <c r="B42" s="130" t="s">
        <v>85</v>
      </c>
      <c r="C42" s="131">
        <v>7.86</v>
      </c>
      <c r="D42" s="132">
        <v>176.78431165164397</v>
      </c>
      <c r="E42" s="133">
        <v>39.370191259202784</v>
      </c>
      <c r="F42" s="134">
        <v>9.3202170610538886</v>
      </c>
      <c r="G42" s="135">
        <v>137.41412039244119</v>
      </c>
      <c r="H42" s="136">
        <v>187.04239540605516</v>
      </c>
      <c r="I42" s="133">
        <v>124.90860679607185</v>
      </c>
      <c r="J42" s="133">
        <v>59.580744844510512</v>
      </c>
      <c r="K42" s="133">
        <v>2.5530437654728111</v>
      </c>
      <c r="L42" s="137">
        <v>371.68838124089984</v>
      </c>
      <c r="M42" s="117">
        <v>38.340053952967409</v>
      </c>
      <c r="N42" s="117">
        <v>7.0377838044049693E-2</v>
      </c>
      <c r="O42" s="137">
        <v>410.09881303191133</v>
      </c>
    </row>
    <row r="43" spans="1:15" ht="15.6" thickTop="1" thickBot="1" x14ac:dyDescent="0.35">
      <c r="A43" s="138" t="s">
        <v>86</v>
      </c>
      <c r="B43" s="139" t="s">
        <v>87</v>
      </c>
      <c r="C43" s="140">
        <v>24.79</v>
      </c>
      <c r="D43" s="141">
        <v>99.175906604951081</v>
      </c>
      <c r="E43" s="142">
        <v>40.623416997837801</v>
      </c>
      <c r="F43" s="143">
        <v>12.773338326134045</v>
      </c>
      <c r="G43" s="144">
        <v>58.552489607113273</v>
      </c>
      <c r="H43" s="145">
        <v>111.34353245425766</v>
      </c>
      <c r="I43" s="142">
        <v>43.732870689674343</v>
      </c>
      <c r="J43" s="142">
        <v>56.177979265141225</v>
      </c>
      <c r="K43" s="142">
        <v>11.43268249944208</v>
      </c>
      <c r="L43" s="146">
        <v>235.30643145723593</v>
      </c>
      <c r="M43" s="141">
        <v>11.264292887457879</v>
      </c>
      <c r="N43" s="144">
        <v>2.1590731055446479</v>
      </c>
      <c r="O43" s="146">
        <v>248.72979745023846</v>
      </c>
    </row>
    <row r="44" spans="1:15" ht="15.6" thickTop="1" thickBot="1" x14ac:dyDescent="0.35">
      <c r="A44" s="147" t="s">
        <v>88</v>
      </c>
      <c r="B44" s="148" t="s">
        <v>89</v>
      </c>
      <c r="C44" s="149">
        <v>182.28</v>
      </c>
      <c r="D44" s="150">
        <v>732.22327428900917</v>
      </c>
      <c r="E44" s="151">
        <v>300.6907921338522</v>
      </c>
      <c r="F44" s="152">
        <v>93.960739263999528</v>
      </c>
      <c r="G44" s="153">
        <v>431.53248215515697</v>
      </c>
      <c r="H44" s="154">
        <v>824.19262609990767</v>
      </c>
      <c r="I44" s="154">
        <v>324.2468158920077</v>
      </c>
      <c r="J44" s="151">
        <v>416.16008394298507</v>
      </c>
      <c r="K44" s="153">
        <v>83.785726264914885</v>
      </c>
      <c r="L44" s="155">
        <v>1738.6945669701447</v>
      </c>
      <c r="M44" s="154">
        <v>87.354346840425293</v>
      </c>
      <c r="N44" s="153">
        <v>15.389450943588697</v>
      </c>
      <c r="O44" s="155">
        <v>1841.4383647541586</v>
      </c>
    </row>
    <row r="46" spans="1:15" ht="15" thickBot="1" x14ac:dyDescent="0.35">
      <c r="A46" s="1" t="s">
        <v>90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6" thickTop="1" thickBot="1" x14ac:dyDescent="0.35"/>
    <row r="48" spans="1:15" ht="15" thickBot="1" x14ac:dyDescent="0.35">
      <c r="A48" s="423" t="s">
        <v>91</v>
      </c>
      <c r="B48" s="423" t="s">
        <v>92</v>
      </c>
      <c r="C48" s="407" t="s">
        <v>7</v>
      </c>
      <c r="D48" s="426" t="s">
        <v>8</v>
      </c>
      <c r="E48" s="427"/>
      <c r="F48" s="427"/>
      <c r="G48" s="428"/>
      <c r="H48" s="426" t="s">
        <v>9</v>
      </c>
      <c r="I48" s="427"/>
      <c r="J48" s="427"/>
      <c r="K48" s="428"/>
      <c r="L48" s="407" t="s">
        <v>10</v>
      </c>
      <c r="M48" s="413" t="s">
        <v>9</v>
      </c>
      <c r="N48" s="414"/>
    </row>
    <row r="49" spans="1:15" x14ac:dyDescent="0.3">
      <c r="A49" s="424"/>
      <c r="B49" s="424"/>
      <c r="C49" s="408"/>
      <c r="D49" s="431" t="s">
        <v>12</v>
      </c>
      <c r="E49" s="429" t="s">
        <v>13</v>
      </c>
      <c r="F49" s="429" t="s">
        <v>14</v>
      </c>
      <c r="G49" s="417" t="s">
        <v>15</v>
      </c>
      <c r="H49" s="431" t="s">
        <v>16</v>
      </c>
      <c r="I49" s="429" t="s">
        <v>17</v>
      </c>
      <c r="J49" s="429" t="s">
        <v>18</v>
      </c>
      <c r="K49" s="417" t="s">
        <v>19</v>
      </c>
      <c r="L49" s="408"/>
      <c r="M49" s="419" t="s">
        <v>20</v>
      </c>
      <c r="N49" s="421" t="s">
        <v>21</v>
      </c>
    </row>
    <row r="50" spans="1:15" ht="15" thickBot="1" x14ac:dyDescent="0.35">
      <c r="A50" s="425"/>
      <c r="B50" s="425"/>
      <c r="C50" s="409"/>
      <c r="D50" s="435"/>
      <c r="E50" s="436"/>
      <c r="F50" s="436"/>
      <c r="G50" s="437"/>
      <c r="H50" s="435"/>
      <c r="I50" s="436"/>
      <c r="J50" s="436"/>
      <c r="K50" s="437"/>
      <c r="L50" s="409"/>
      <c r="M50" s="434"/>
      <c r="N50" s="433"/>
    </row>
    <row r="51" spans="1:15" ht="15" thickBot="1" x14ac:dyDescent="0.35">
      <c r="A51" s="156">
        <v>1</v>
      </c>
      <c r="B51" s="156">
        <v>2</v>
      </c>
      <c r="C51" s="157">
        <v>3</v>
      </c>
      <c r="D51" s="158">
        <v>4</v>
      </c>
      <c r="E51" s="159">
        <v>5</v>
      </c>
      <c r="F51" s="159">
        <v>6</v>
      </c>
      <c r="G51" s="160">
        <v>7</v>
      </c>
      <c r="H51" s="158">
        <v>8</v>
      </c>
      <c r="I51" s="159">
        <v>9</v>
      </c>
      <c r="J51" s="159">
        <v>10</v>
      </c>
      <c r="K51" s="160">
        <v>11</v>
      </c>
      <c r="L51" s="157">
        <v>12</v>
      </c>
      <c r="M51" s="161">
        <v>13</v>
      </c>
      <c r="N51" s="160">
        <v>14</v>
      </c>
    </row>
    <row r="52" spans="1:15" x14ac:dyDescent="0.3">
      <c r="A52" s="162" t="s">
        <v>93</v>
      </c>
      <c r="B52" s="163" t="s">
        <v>94</v>
      </c>
      <c r="C52" s="164">
        <v>0.27</v>
      </c>
      <c r="D52" s="165">
        <v>1.0260258608816486</v>
      </c>
      <c r="E52" s="166">
        <v>0.41516550602287183</v>
      </c>
      <c r="F52" s="167">
        <v>0.12939935798889399</v>
      </c>
      <c r="G52" s="168">
        <v>0.61086035485877677</v>
      </c>
      <c r="H52" s="165">
        <v>1.3455607493411119</v>
      </c>
      <c r="I52" s="166">
        <v>0.54055090642657333</v>
      </c>
      <c r="J52" s="166">
        <v>0.67113339188693744</v>
      </c>
      <c r="K52" s="168">
        <v>0.13387645102760115</v>
      </c>
      <c r="L52" s="169">
        <v>2.6382528535244765</v>
      </c>
      <c r="M52" s="169">
        <v>0.22680496774379577</v>
      </c>
      <c r="N52" s="169">
        <v>8.5511286258370891</v>
      </c>
    </row>
    <row r="53" spans="1:15" x14ac:dyDescent="0.3">
      <c r="A53" s="170" t="s">
        <v>95</v>
      </c>
      <c r="B53" s="171" t="s">
        <v>92</v>
      </c>
      <c r="C53" s="172">
        <f>C44/E13</f>
        <v>0.24129836630362828</v>
      </c>
      <c r="D53" s="173">
        <f>D44/E13</f>
        <v>0.96930151336093606</v>
      </c>
      <c r="E53" s="174">
        <f>E44/E13</f>
        <v>0.39804804095041924</v>
      </c>
      <c r="F53" s="175">
        <f>F44/F13</f>
        <v>0.12438321747358057</v>
      </c>
      <c r="G53" s="176">
        <f>G44/G13</f>
        <v>0.57104558947683204</v>
      </c>
      <c r="H53" s="173">
        <f>I53+J53+K53</f>
        <v>1.2648944449255191</v>
      </c>
      <c r="I53" s="174">
        <f>I44/I13</f>
        <v>0.49452431334043878</v>
      </c>
      <c r="J53" s="174">
        <f>J44/J13</f>
        <v>0.63809149937038034</v>
      </c>
      <c r="K53" s="176">
        <f>K44/K13</f>
        <v>0.13227863221469999</v>
      </c>
      <c r="L53" s="172">
        <f>C53+H53+D53</f>
        <v>2.4754943245900836</v>
      </c>
      <c r="M53" s="172">
        <f>M44/M13</f>
        <v>0.21643792576914092</v>
      </c>
      <c r="N53" s="172">
        <f>N44/N13</f>
        <v>8.5496949686603863</v>
      </c>
    </row>
    <row r="54" spans="1:15" ht="26.4" x14ac:dyDescent="0.3">
      <c r="A54" s="170" t="s">
        <v>96</v>
      </c>
      <c r="B54" s="177" t="s">
        <v>97</v>
      </c>
      <c r="C54" s="172" t="s">
        <v>25</v>
      </c>
      <c r="D54" s="173">
        <f>SUM(D55:D59)</f>
        <v>0.19908579872901444</v>
      </c>
      <c r="E54" s="174">
        <f>SUM(E55:E59)</f>
        <v>0.14343761356605619</v>
      </c>
      <c r="F54" s="175">
        <f>SUM(F55:F58)</f>
        <v>3.5284900558559901E-2</v>
      </c>
      <c r="G54" s="176">
        <f>G55+G57+G58</f>
        <v>5.5648185162958226E-2</v>
      </c>
      <c r="H54" s="173">
        <f>SUM(I54:K54)</f>
        <v>0.26027966420618681</v>
      </c>
      <c r="I54" s="174">
        <f>I55+I57+I58</f>
        <v>5.3655497341146066E-2</v>
      </c>
      <c r="J54" s="174">
        <f>J55+J56+J57+J58+J60</f>
        <v>0.17032817839320238</v>
      </c>
      <c r="K54" s="176">
        <f>SUM(K55:K58)</f>
        <v>3.6295988471838334E-2</v>
      </c>
      <c r="L54" s="172">
        <f>D54+H54</f>
        <v>0.45936546293520125</v>
      </c>
      <c r="M54" s="172">
        <f>M55+M56+M57+M58+M60</f>
        <v>1.2115956392467786E-2</v>
      </c>
      <c r="N54" s="172" t="s">
        <v>25</v>
      </c>
    </row>
    <row r="55" spans="1:15" x14ac:dyDescent="0.3">
      <c r="A55" s="170" t="s">
        <v>98</v>
      </c>
      <c r="B55" s="178" t="s">
        <v>69</v>
      </c>
      <c r="C55" s="172" t="s">
        <v>25</v>
      </c>
      <c r="D55" s="179">
        <f>E55+G55</f>
        <v>0.10738209858116501</v>
      </c>
      <c r="E55" s="180">
        <f>E34/E13</f>
        <v>7.5600996815888791E-2</v>
      </c>
      <c r="F55" s="181">
        <f>F34/F13</f>
        <v>1.8307858272872391E-2</v>
      </c>
      <c r="G55" s="182">
        <f>G34/G13</f>
        <v>3.178110176527623E-2</v>
      </c>
      <c r="H55" s="179">
        <f t="shared" ref="H55:H60" si="0">SUM(I55:K55)</f>
        <v>0.206135392284788</v>
      </c>
      <c r="I55" s="180">
        <f>I34/I13</f>
        <v>1.8756696169958353E-2</v>
      </c>
      <c r="J55" s="180">
        <f>J34/J13</f>
        <v>0.15656104953065025</v>
      </c>
      <c r="K55" s="182">
        <f>K34/K13</f>
        <v>3.0817646584179393E-2</v>
      </c>
      <c r="L55" s="172">
        <f t="shared" ref="L55:L58" si="1">D55+H55</f>
        <v>0.31351749086595304</v>
      </c>
      <c r="M55" s="172">
        <f>M34/M13</f>
        <v>1.2636273538156589E-3</v>
      </c>
      <c r="N55" s="172" t="s">
        <v>25</v>
      </c>
    </row>
    <row r="56" spans="1:15" x14ac:dyDescent="0.3">
      <c r="A56" s="170" t="s">
        <v>99</v>
      </c>
      <c r="B56" s="178" t="s">
        <v>65</v>
      </c>
      <c r="C56" s="172" t="s">
        <v>25</v>
      </c>
      <c r="D56" s="179">
        <f>E56</f>
        <v>1.3714346471942007E-2</v>
      </c>
      <c r="E56" s="180">
        <f>E32/E13</f>
        <v>1.3714346471942007E-2</v>
      </c>
      <c r="F56" s="181">
        <f>F32/F13</f>
        <v>1.3714346471942007E-2</v>
      </c>
      <c r="G56" s="182" t="s">
        <v>25</v>
      </c>
      <c r="H56" s="179">
        <f t="shared" si="0"/>
        <v>5.4783418876589397E-3</v>
      </c>
      <c r="I56" s="180" t="s">
        <v>25</v>
      </c>
      <c r="J56" s="180">
        <f>J32/J13</f>
        <v>0</v>
      </c>
      <c r="K56" s="182">
        <f>K32/K13</f>
        <v>5.4783418876589397E-3</v>
      </c>
      <c r="L56" s="172">
        <f t="shared" si="1"/>
        <v>1.9192688359600946E-2</v>
      </c>
      <c r="M56" s="172">
        <f>M32/M13</f>
        <v>0</v>
      </c>
      <c r="N56" s="172" t="s">
        <v>25</v>
      </c>
    </row>
    <row r="57" spans="1:15" x14ac:dyDescent="0.3">
      <c r="A57" s="170" t="s">
        <v>100</v>
      </c>
      <c r="B57" s="178" t="s">
        <v>71</v>
      </c>
      <c r="C57" s="172" t="s">
        <v>25</v>
      </c>
      <c r="D57" s="179">
        <f>E57+G57</f>
        <v>9.8488895894478026E-3</v>
      </c>
      <c r="E57" s="180">
        <f>E35/E13</f>
        <v>7.3866846827641327E-3</v>
      </c>
      <c r="F57" s="181">
        <f>F35/F13</f>
        <v>2.4622282275880438E-3</v>
      </c>
      <c r="G57" s="182">
        <f>G35/G13</f>
        <v>2.4622049066836708E-3</v>
      </c>
      <c r="H57" s="179">
        <f t="shared" si="0"/>
        <v>1.0031652091467735E-2</v>
      </c>
      <c r="I57" s="180">
        <f>I35/I13</f>
        <v>5.0919229028160247E-3</v>
      </c>
      <c r="J57" s="180">
        <f>J35/J13</f>
        <v>4.9397291886517092E-3</v>
      </c>
      <c r="K57" s="182">
        <f>K35/K13</f>
        <v>0</v>
      </c>
      <c r="L57" s="172">
        <f t="shared" si="1"/>
        <v>1.9880541680915537E-2</v>
      </c>
      <c r="M57" s="172">
        <f>M35/M13</f>
        <v>0</v>
      </c>
      <c r="N57" s="172" t="s">
        <v>25</v>
      </c>
    </row>
    <row r="58" spans="1:15" x14ac:dyDescent="0.3">
      <c r="A58" s="170" t="s">
        <v>101</v>
      </c>
      <c r="B58" s="178" t="s">
        <v>61</v>
      </c>
      <c r="C58" s="172" t="s">
        <v>25</v>
      </c>
      <c r="D58" s="179">
        <f>E58+G58</f>
        <v>2.7116564746162048E-2</v>
      </c>
      <c r="E58" s="180">
        <f>E30/E13</f>
        <v>5.7116862551637197E-3</v>
      </c>
      <c r="F58" s="181">
        <f>F30/F13</f>
        <v>8.0046758615746156E-4</v>
      </c>
      <c r="G58" s="182">
        <f>G30/G13</f>
        <v>2.1404878490998328E-2</v>
      </c>
      <c r="H58" s="179">
        <f t="shared" si="0"/>
        <v>3.1670614186930207E-2</v>
      </c>
      <c r="I58" s="180">
        <f>I30/I13</f>
        <v>2.9806878268371688E-2</v>
      </c>
      <c r="J58" s="180">
        <f>J30/J13</f>
        <v>1.8637359185585177E-3</v>
      </c>
      <c r="K58" s="182">
        <f>K30/K13</f>
        <v>0</v>
      </c>
      <c r="L58" s="172">
        <f t="shared" si="1"/>
        <v>5.8787178933092252E-2</v>
      </c>
      <c r="M58" s="172">
        <f>M30/M13</f>
        <v>2.725470763131813E-4</v>
      </c>
      <c r="N58" s="172" t="s">
        <v>25</v>
      </c>
    </row>
    <row r="59" spans="1:15" x14ac:dyDescent="0.3">
      <c r="A59" s="170" t="s">
        <v>102</v>
      </c>
      <c r="B59" s="178" t="s">
        <v>103</v>
      </c>
      <c r="C59" s="172" t="s">
        <v>25</v>
      </c>
      <c r="D59" s="179">
        <f>E59</f>
        <v>4.1023899340297564E-2</v>
      </c>
      <c r="E59" s="180">
        <f>E40/E13</f>
        <v>4.1023899340297564E-2</v>
      </c>
      <c r="F59" s="181" t="s">
        <v>25</v>
      </c>
      <c r="G59" s="182" t="s">
        <v>25</v>
      </c>
      <c r="H59" s="179" t="s">
        <v>25</v>
      </c>
      <c r="I59" s="180" t="s">
        <v>25</v>
      </c>
      <c r="J59" s="180" t="s">
        <v>25</v>
      </c>
      <c r="K59" s="182" t="s">
        <v>25</v>
      </c>
      <c r="L59" s="172">
        <f>D59</f>
        <v>4.1023899340297564E-2</v>
      </c>
      <c r="M59" s="172" t="s">
        <v>25</v>
      </c>
      <c r="N59" s="172" t="s">
        <v>25</v>
      </c>
    </row>
    <row r="60" spans="1:15" ht="15" thickBot="1" x14ac:dyDescent="0.35">
      <c r="A60" s="183" t="s">
        <v>104</v>
      </c>
      <c r="B60" s="184" t="s">
        <v>105</v>
      </c>
      <c r="C60" s="185" t="s">
        <v>25</v>
      </c>
      <c r="D60" s="186" t="s">
        <v>25</v>
      </c>
      <c r="E60" s="187" t="s">
        <v>25</v>
      </c>
      <c r="F60" s="188" t="s">
        <v>25</v>
      </c>
      <c r="G60" s="189" t="s">
        <v>25</v>
      </c>
      <c r="H60" s="186">
        <f t="shared" si="0"/>
        <v>6.9636637553419072E-3</v>
      </c>
      <c r="I60" s="187" t="s">
        <v>25</v>
      </c>
      <c r="J60" s="187">
        <f>J40/J13</f>
        <v>6.9636637553419072E-3</v>
      </c>
      <c r="K60" s="189" t="s">
        <v>25</v>
      </c>
      <c r="L60" s="185">
        <f>H60</f>
        <v>6.9636637553419072E-3</v>
      </c>
      <c r="M60" s="185">
        <f>M40/M13</f>
        <v>1.0579781962338946E-2</v>
      </c>
      <c r="N60" s="185" t="s">
        <v>25</v>
      </c>
    </row>
    <row r="61" spans="1:15" ht="9" customHeight="1" x14ac:dyDescent="0.3"/>
    <row r="62" spans="1:15" ht="15" outlineLevel="1" thickBot="1" x14ac:dyDescent="0.35">
      <c r="A62" s="1" t="s">
        <v>106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6" outlineLevel="1" thickTop="1" thickBot="1" x14ac:dyDescent="0.35"/>
    <row r="64" spans="1:15" ht="34.200000000000003" outlineLevel="1" x14ac:dyDescent="0.3">
      <c r="B64" s="190" t="s">
        <v>107</v>
      </c>
      <c r="C64" s="191" t="s">
        <v>108</v>
      </c>
    </row>
    <row r="65" spans="2:11" outlineLevel="1" x14ac:dyDescent="0.3">
      <c r="B65" s="178" t="s">
        <v>109</v>
      </c>
      <c r="C65" s="192">
        <v>314</v>
      </c>
    </row>
    <row r="66" spans="2:11" outlineLevel="1" x14ac:dyDescent="0.3">
      <c r="B66" s="178" t="s">
        <v>110</v>
      </c>
      <c r="C66" s="192">
        <v>314</v>
      </c>
    </row>
    <row r="67" spans="2:11" outlineLevel="1" x14ac:dyDescent="0.3">
      <c r="B67" s="178" t="s">
        <v>111</v>
      </c>
      <c r="C67" s="192">
        <v>314</v>
      </c>
    </row>
    <row r="68" spans="2:11" outlineLevel="1" x14ac:dyDescent="0.3">
      <c r="B68" s="178" t="s">
        <v>112</v>
      </c>
      <c r="C68" s="192">
        <v>314</v>
      </c>
    </row>
    <row r="69" spans="2:11" ht="15" outlineLevel="1" thickBot="1" x14ac:dyDescent="0.35">
      <c r="B69" s="184" t="s">
        <v>113</v>
      </c>
      <c r="C69" s="193">
        <v>314</v>
      </c>
    </row>
    <row r="70" spans="2:11" ht="15" outlineLevel="1" thickBot="1" x14ac:dyDescent="0.35"/>
    <row r="71" spans="2:11" ht="79.8" outlineLevel="1" x14ac:dyDescent="0.3">
      <c r="B71" s="194" t="s">
        <v>107</v>
      </c>
      <c r="C71" s="191" t="s">
        <v>114</v>
      </c>
      <c r="D71" s="191" t="s">
        <v>115</v>
      </c>
    </row>
    <row r="72" spans="2:11" outlineLevel="1" x14ac:dyDescent="0.3">
      <c r="B72" s="178" t="s">
        <v>109</v>
      </c>
      <c r="C72" s="192">
        <v>25.2</v>
      </c>
      <c r="D72" s="192">
        <f>C72*C65/1000</f>
        <v>7.9127999999999998</v>
      </c>
    </row>
    <row r="73" spans="2:11" outlineLevel="1" x14ac:dyDescent="0.3">
      <c r="B73" s="178" t="s">
        <v>110</v>
      </c>
      <c r="C73" s="192">
        <v>25.2</v>
      </c>
      <c r="D73" s="192">
        <f t="shared" ref="D73:D76" si="2">C73*C66/1000</f>
        <v>7.9127999999999998</v>
      </c>
    </row>
    <row r="74" spans="2:11" outlineLevel="1" x14ac:dyDescent="0.3">
      <c r="B74" s="178" t="s">
        <v>111</v>
      </c>
      <c r="C74" s="192">
        <v>25.2</v>
      </c>
      <c r="D74" s="192">
        <f t="shared" si="2"/>
        <v>7.9127999999999998</v>
      </c>
    </row>
    <row r="75" spans="2:11" outlineLevel="1" x14ac:dyDescent="0.3">
      <c r="B75" s="178" t="s">
        <v>112</v>
      </c>
      <c r="C75" s="192">
        <v>25.2</v>
      </c>
      <c r="D75" s="192">
        <f t="shared" si="2"/>
        <v>7.9127999999999998</v>
      </c>
    </row>
    <row r="76" spans="2:11" ht="15" outlineLevel="1" thickBot="1" x14ac:dyDescent="0.35">
      <c r="B76" s="184" t="s">
        <v>113</v>
      </c>
      <c r="C76" s="193">
        <v>25.2</v>
      </c>
      <c r="D76" s="193">
        <f t="shared" si="2"/>
        <v>7.9127999999999998</v>
      </c>
    </row>
    <row r="77" spans="2:11" ht="15" outlineLevel="1" thickBot="1" x14ac:dyDescent="0.35"/>
    <row r="78" spans="2:11" ht="15" outlineLevel="1" thickBot="1" x14ac:dyDescent="0.35">
      <c r="B78" s="423" t="s">
        <v>116</v>
      </c>
      <c r="C78" s="426" t="s">
        <v>8</v>
      </c>
      <c r="D78" s="427"/>
      <c r="E78" s="427"/>
      <c r="F78" s="428"/>
      <c r="G78" s="426" t="s">
        <v>9</v>
      </c>
      <c r="H78" s="427"/>
      <c r="I78" s="427"/>
      <c r="J78" s="428"/>
      <c r="K78" s="407" t="s">
        <v>117</v>
      </c>
    </row>
    <row r="79" spans="2:11" outlineLevel="1" x14ac:dyDescent="0.3">
      <c r="B79" s="424"/>
      <c r="C79" s="431" t="s">
        <v>118</v>
      </c>
      <c r="D79" s="429" t="s">
        <v>13</v>
      </c>
      <c r="E79" s="429" t="s">
        <v>14</v>
      </c>
      <c r="F79" s="417" t="s">
        <v>15</v>
      </c>
      <c r="G79" s="431" t="s">
        <v>118</v>
      </c>
      <c r="H79" s="429" t="s">
        <v>119</v>
      </c>
      <c r="I79" s="429" t="s">
        <v>18</v>
      </c>
      <c r="J79" s="417" t="s">
        <v>19</v>
      </c>
      <c r="K79" s="408"/>
    </row>
    <row r="80" spans="2:11" ht="33.6" customHeight="1" outlineLevel="1" thickBot="1" x14ac:dyDescent="0.35">
      <c r="B80" s="425"/>
      <c r="C80" s="435"/>
      <c r="D80" s="436"/>
      <c r="E80" s="436"/>
      <c r="F80" s="437"/>
      <c r="G80" s="435"/>
      <c r="H80" s="436"/>
      <c r="I80" s="436"/>
      <c r="J80" s="437"/>
      <c r="K80" s="409"/>
    </row>
    <row r="81" spans="2:11" outlineLevel="1" x14ac:dyDescent="0.3">
      <c r="B81" s="178" t="s">
        <v>120</v>
      </c>
      <c r="C81" s="195">
        <f>SUM(D81:F81)</f>
        <v>1.854528469322718</v>
      </c>
      <c r="D81" s="196">
        <f>D72*$E$54</f>
        <v>1.1349931486254894</v>
      </c>
      <c r="E81" s="196">
        <f>D72*$F$54</f>
        <v>0.27920236113977276</v>
      </c>
      <c r="F81" s="197">
        <f>D73*$G$54</f>
        <v>0.44033295955745583</v>
      </c>
      <c r="G81" s="195">
        <f>SUM(H81:J81)</f>
        <v>3.1201108393404837</v>
      </c>
      <c r="H81" s="196">
        <f>D74*$I$54</f>
        <v>0.4245652193610206</v>
      </c>
      <c r="I81" s="196">
        <f>D75*$J$54</f>
        <v>1.3477728099897317</v>
      </c>
      <c r="J81" s="197">
        <f>D76*$J$54</f>
        <v>1.3477728099897317</v>
      </c>
      <c r="K81" s="198">
        <f>C81+G81</f>
        <v>4.9746393086632015</v>
      </c>
    </row>
    <row r="82" spans="2:11" outlineLevel="1" x14ac:dyDescent="0.3">
      <c r="B82" s="178" t="s">
        <v>121</v>
      </c>
      <c r="C82" s="179">
        <f>SUM(D82:F82)</f>
        <v>17.684079999999998</v>
      </c>
      <c r="D82" s="199"/>
      <c r="E82" s="199"/>
      <c r="F82" s="200">
        <f>F87</f>
        <v>17.684079999999998</v>
      </c>
      <c r="G82" s="179">
        <f>SUM(H82:J82)</f>
        <v>9.500119999999999</v>
      </c>
      <c r="H82" s="199">
        <f>F88</f>
        <v>9.500119999999999</v>
      </c>
      <c r="I82" s="199"/>
      <c r="J82" s="200"/>
      <c r="K82" s="198">
        <f>C82+G82</f>
        <v>27.184199999999997</v>
      </c>
    </row>
    <row r="83" spans="2:11" ht="15" outlineLevel="1" thickBot="1" x14ac:dyDescent="0.35">
      <c r="B83" s="201" t="s">
        <v>122</v>
      </c>
      <c r="C83" s="202">
        <f>C81+C82</f>
        <v>19.538608469322718</v>
      </c>
      <c r="D83" s="203">
        <f t="shared" ref="D83:J83" si="3">D81+D82</f>
        <v>1.1349931486254894</v>
      </c>
      <c r="E83" s="203">
        <f t="shared" si="3"/>
        <v>0.27920236113977276</v>
      </c>
      <c r="F83" s="204">
        <f t="shared" si="3"/>
        <v>18.124412959557453</v>
      </c>
      <c r="G83" s="202">
        <f t="shared" si="3"/>
        <v>12.620230839340483</v>
      </c>
      <c r="H83" s="203">
        <f t="shared" si="3"/>
        <v>9.9246852193610202</v>
      </c>
      <c r="I83" s="203">
        <f t="shared" si="3"/>
        <v>1.3477728099897317</v>
      </c>
      <c r="J83" s="204">
        <f t="shared" si="3"/>
        <v>1.3477728099897317</v>
      </c>
      <c r="K83" s="205">
        <f>K81+K82</f>
        <v>32.158839308663197</v>
      </c>
    </row>
    <row r="84" spans="2:11" ht="15" outlineLevel="1" thickBot="1" x14ac:dyDescent="0.35"/>
    <row r="85" spans="2:11" ht="57.6" customHeight="1" outlineLevel="1" x14ac:dyDescent="0.3">
      <c r="B85" s="206" t="s">
        <v>123</v>
      </c>
      <c r="C85" s="207" t="s">
        <v>124</v>
      </c>
      <c r="D85" s="208" t="s">
        <v>125</v>
      </c>
      <c r="E85" s="208" t="s">
        <v>126</v>
      </c>
      <c r="F85" s="209" t="s">
        <v>127</v>
      </c>
    </row>
    <row r="86" spans="2:11" outlineLevel="1" x14ac:dyDescent="0.3">
      <c r="B86" s="210" t="s">
        <v>128</v>
      </c>
      <c r="C86" s="179">
        <f>SUM(C87:C88)</f>
        <v>14.3</v>
      </c>
      <c r="D86" s="199">
        <f>SUM(D87:D88)</f>
        <v>1359.21</v>
      </c>
      <c r="E86" s="199"/>
      <c r="F86" s="200"/>
    </row>
    <row r="87" spans="2:11" outlineLevel="1" x14ac:dyDescent="0.3">
      <c r="B87" s="211" t="s">
        <v>129</v>
      </c>
      <c r="C87" s="179">
        <v>6.8</v>
      </c>
      <c r="D87" s="199">
        <v>884.20399999999995</v>
      </c>
      <c r="E87" s="199">
        <v>50</v>
      </c>
      <c r="F87" s="200">
        <f>D87/E87</f>
        <v>17.684079999999998</v>
      </c>
    </row>
    <row r="88" spans="2:11" ht="15" outlineLevel="1" thickBot="1" x14ac:dyDescent="0.35">
      <c r="B88" s="212" t="s">
        <v>130</v>
      </c>
      <c r="C88" s="186">
        <v>7.5</v>
      </c>
      <c r="D88" s="213">
        <v>475.00599999999997</v>
      </c>
      <c r="E88" s="213">
        <v>50</v>
      </c>
      <c r="F88" s="214">
        <f>D88/E88</f>
        <v>9.500119999999999</v>
      </c>
    </row>
    <row r="89" spans="2:11" ht="15" outlineLevel="1" thickBot="1" x14ac:dyDescent="0.35">
      <c r="F89" t="s">
        <v>131</v>
      </c>
    </row>
    <row r="90" spans="2:11" ht="15" outlineLevel="1" thickBot="1" x14ac:dyDescent="0.35">
      <c r="B90" s="423" t="s">
        <v>132</v>
      </c>
      <c r="C90" s="426" t="s">
        <v>8</v>
      </c>
      <c r="D90" s="427"/>
      <c r="E90" s="427"/>
      <c r="F90" s="428"/>
      <c r="G90" s="426" t="s">
        <v>9</v>
      </c>
      <c r="H90" s="427"/>
      <c r="I90" s="427"/>
      <c r="J90" s="428"/>
      <c r="K90" s="407" t="s">
        <v>117</v>
      </c>
    </row>
    <row r="91" spans="2:11" outlineLevel="1" x14ac:dyDescent="0.3">
      <c r="B91" s="424"/>
      <c r="C91" s="431" t="s">
        <v>118</v>
      </c>
      <c r="D91" s="429" t="s">
        <v>13</v>
      </c>
      <c r="E91" s="429" t="s">
        <v>14</v>
      </c>
      <c r="F91" s="417" t="s">
        <v>15</v>
      </c>
      <c r="G91" s="431" t="s">
        <v>118</v>
      </c>
      <c r="H91" s="429" t="s">
        <v>119</v>
      </c>
      <c r="I91" s="429" t="s">
        <v>18</v>
      </c>
      <c r="J91" s="417" t="s">
        <v>19</v>
      </c>
      <c r="K91" s="408"/>
    </row>
    <row r="92" spans="2:11" ht="15" outlineLevel="1" thickBot="1" x14ac:dyDescent="0.35">
      <c r="B92" s="425"/>
      <c r="C92" s="435"/>
      <c r="D92" s="436"/>
      <c r="E92" s="436"/>
      <c r="F92" s="437"/>
      <c r="G92" s="435"/>
      <c r="H92" s="436"/>
      <c r="I92" s="436"/>
      <c r="J92" s="437"/>
      <c r="K92" s="409"/>
    </row>
    <row r="93" spans="2:11" outlineLevel="1" x14ac:dyDescent="0.3">
      <c r="B93" s="178" t="s">
        <v>133</v>
      </c>
      <c r="C93" s="215">
        <f>D93+F93</f>
        <v>0.96909363042725127</v>
      </c>
      <c r="D93" s="216">
        <f>E53</f>
        <v>0.39804804095041924</v>
      </c>
      <c r="E93" s="216">
        <f>F53</f>
        <v>0.12438321747358057</v>
      </c>
      <c r="F93" s="217">
        <f>G53</f>
        <v>0.57104558947683204</v>
      </c>
      <c r="G93" s="215">
        <f>H93+I93+J93</f>
        <v>1.2648944449255191</v>
      </c>
      <c r="H93" s="216">
        <f>I53</f>
        <v>0.49452431334043878</v>
      </c>
      <c r="I93" s="216">
        <f>J53</f>
        <v>0.63809149937038034</v>
      </c>
      <c r="J93" s="217">
        <f>K53</f>
        <v>0.13227863221469999</v>
      </c>
      <c r="K93" s="80">
        <f>C93+G93</f>
        <v>2.2339880753527703</v>
      </c>
    </row>
    <row r="94" spans="2:11" outlineLevel="1" x14ac:dyDescent="0.3">
      <c r="B94" s="178" t="s">
        <v>134</v>
      </c>
      <c r="C94" s="218">
        <f>D94+F94</f>
        <v>0.98427228313707826</v>
      </c>
      <c r="D94" s="219">
        <f>($E$44+D83)/(D72+$F$13)</f>
        <v>0.39540869541117979</v>
      </c>
      <c r="E94" s="219">
        <f>($F$44+E83)/(D72+$F$13)</f>
        <v>0.12345960547654165</v>
      </c>
      <c r="F94" s="220">
        <f>($G$44+F83)/(D73+$G$13)</f>
        <v>0.58886358772589853</v>
      </c>
      <c r="G94" s="218">
        <f>H94+I94+J94</f>
        <v>1.2688160430230226</v>
      </c>
      <c r="H94" s="219">
        <f>(H83+$I$44)/($I$13+D74)</f>
        <v>0.50358358297030614</v>
      </c>
      <c r="I94" s="219">
        <f>(I83+$J$44)/($J$13+D75)</f>
        <v>0.63248435820448057</v>
      </c>
      <c r="J94" s="220">
        <f>(J83+$K$44)/($K$13+D76)</f>
        <v>0.13274810184823596</v>
      </c>
      <c r="K94" s="80">
        <f>C94+G94</f>
        <v>2.2530883261601007</v>
      </c>
    </row>
    <row r="95" spans="2:11" ht="24" customHeight="1" outlineLevel="1" thickBot="1" x14ac:dyDescent="0.35">
      <c r="B95" s="221" t="s">
        <v>135</v>
      </c>
      <c r="C95" s="222">
        <f>C94-C93</f>
        <v>1.517865270982699E-2</v>
      </c>
      <c r="D95" s="223">
        <f t="shared" ref="D95:J95" si="4">D94-D93</f>
        <v>-2.639345539239446E-3</v>
      </c>
      <c r="E95" s="223">
        <f t="shared" si="4"/>
        <v>-9.236119970389145E-4</v>
      </c>
      <c r="F95" s="224">
        <f t="shared" si="4"/>
        <v>1.7817998249066491E-2</v>
      </c>
      <c r="G95" s="222">
        <f t="shared" si="4"/>
        <v>3.9215980975035869E-3</v>
      </c>
      <c r="H95" s="223">
        <f t="shared" si="4"/>
        <v>9.0592696298673614E-3</v>
      </c>
      <c r="I95" s="223">
        <f t="shared" si="4"/>
        <v>-5.6071411658997761E-3</v>
      </c>
      <c r="J95" s="224">
        <f t="shared" si="4"/>
        <v>4.6946963353597382E-4</v>
      </c>
      <c r="K95" s="225">
        <f>C95+G95</f>
        <v>1.9100250807330577E-2</v>
      </c>
    </row>
    <row r="96" spans="2:11" outlineLevel="1" x14ac:dyDescent="0.3"/>
    <row r="97" spans="1:15" ht="15" outlineLevel="1" thickBot="1" x14ac:dyDescent="0.35">
      <c r="A97" s="1" t="s">
        <v>136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6" outlineLevel="1" thickTop="1" thickBot="1" x14ac:dyDescent="0.35"/>
    <row r="99" spans="1:15" ht="34.200000000000003" outlineLevel="1" x14ac:dyDescent="0.3">
      <c r="B99" s="190" t="s">
        <v>107</v>
      </c>
      <c r="C99" s="191" t="s">
        <v>108</v>
      </c>
    </row>
    <row r="100" spans="1:15" outlineLevel="1" x14ac:dyDescent="0.3">
      <c r="B100" s="178" t="s">
        <v>109</v>
      </c>
      <c r="C100" s="192">
        <v>454</v>
      </c>
    </row>
    <row r="101" spans="1:15" outlineLevel="1" x14ac:dyDescent="0.3">
      <c r="B101" s="178" t="s">
        <v>110</v>
      </c>
      <c r="C101" s="192">
        <v>454</v>
      </c>
    </row>
    <row r="102" spans="1:15" outlineLevel="1" x14ac:dyDescent="0.3">
      <c r="B102" s="178" t="s">
        <v>111</v>
      </c>
      <c r="C102" s="192">
        <v>518</v>
      </c>
    </row>
    <row r="103" spans="1:15" outlineLevel="1" x14ac:dyDescent="0.3">
      <c r="B103" s="178" t="s">
        <v>112</v>
      </c>
      <c r="C103" s="192">
        <v>518</v>
      </c>
    </row>
    <row r="104" spans="1:15" ht="15" outlineLevel="1" thickBot="1" x14ac:dyDescent="0.35">
      <c r="B104" s="184" t="s">
        <v>113</v>
      </c>
      <c r="C104" s="193">
        <v>518</v>
      </c>
    </row>
    <row r="105" spans="1:15" ht="15" outlineLevel="1" thickBot="1" x14ac:dyDescent="0.35"/>
    <row r="106" spans="1:15" ht="79.8" outlineLevel="1" x14ac:dyDescent="0.3">
      <c r="B106" s="194" t="s">
        <v>107</v>
      </c>
      <c r="C106" s="191" t="s">
        <v>114</v>
      </c>
      <c r="D106" s="191" t="s">
        <v>115</v>
      </c>
    </row>
    <row r="107" spans="1:15" outlineLevel="1" x14ac:dyDescent="0.3">
      <c r="B107" s="178" t="s">
        <v>109</v>
      </c>
      <c r="C107" s="192">
        <v>25.2</v>
      </c>
      <c r="D107" s="192">
        <f>C107*C100/1000</f>
        <v>11.440799999999999</v>
      </c>
    </row>
    <row r="108" spans="1:15" outlineLevel="1" x14ac:dyDescent="0.3">
      <c r="B108" s="178" t="s">
        <v>110</v>
      </c>
      <c r="C108" s="192">
        <v>25.2</v>
      </c>
      <c r="D108" s="192">
        <f t="shared" ref="D108:D111" si="5">C108*C101/1000</f>
        <v>11.440799999999999</v>
      </c>
    </row>
    <row r="109" spans="1:15" outlineLevel="1" x14ac:dyDescent="0.3">
      <c r="B109" s="178" t="s">
        <v>111</v>
      </c>
      <c r="C109" s="192">
        <v>25.2</v>
      </c>
      <c r="D109" s="192">
        <f t="shared" si="5"/>
        <v>13.053600000000001</v>
      </c>
    </row>
    <row r="110" spans="1:15" outlineLevel="1" x14ac:dyDescent="0.3">
      <c r="B110" s="178" t="s">
        <v>112</v>
      </c>
      <c r="C110" s="192">
        <v>25.2</v>
      </c>
      <c r="D110" s="192">
        <f t="shared" si="5"/>
        <v>13.053600000000001</v>
      </c>
    </row>
    <row r="111" spans="1:15" ht="15" outlineLevel="1" thickBot="1" x14ac:dyDescent="0.35">
      <c r="B111" s="184" t="s">
        <v>113</v>
      </c>
      <c r="C111" s="193">
        <v>25.2</v>
      </c>
      <c r="D111" s="193">
        <f t="shared" si="5"/>
        <v>13.053600000000001</v>
      </c>
    </row>
    <row r="112" spans="1:15" ht="15" outlineLevel="1" thickBot="1" x14ac:dyDescent="0.35"/>
    <row r="113" spans="2:11" ht="15" outlineLevel="1" thickBot="1" x14ac:dyDescent="0.35">
      <c r="B113" s="423" t="s">
        <v>116</v>
      </c>
      <c r="C113" s="426" t="s">
        <v>8</v>
      </c>
      <c r="D113" s="427"/>
      <c r="E113" s="427"/>
      <c r="F113" s="428"/>
      <c r="G113" s="426" t="s">
        <v>9</v>
      </c>
      <c r="H113" s="427"/>
      <c r="I113" s="427"/>
      <c r="J113" s="428"/>
      <c r="K113" s="407" t="s">
        <v>117</v>
      </c>
    </row>
    <row r="114" spans="2:11" outlineLevel="1" x14ac:dyDescent="0.3">
      <c r="B114" s="424"/>
      <c r="C114" s="431" t="s">
        <v>118</v>
      </c>
      <c r="D114" s="429" t="s">
        <v>13</v>
      </c>
      <c r="E114" s="429" t="s">
        <v>14</v>
      </c>
      <c r="F114" s="417" t="s">
        <v>15</v>
      </c>
      <c r="G114" s="431" t="s">
        <v>118</v>
      </c>
      <c r="H114" s="429" t="s">
        <v>119</v>
      </c>
      <c r="I114" s="429" t="s">
        <v>18</v>
      </c>
      <c r="J114" s="417" t="s">
        <v>19</v>
      </c>
      <c r="K114" s="408"/>
    </row>
    <row r="115" spans="2:11" ht="15" outlineLevel="1" thickBot="1" x14ac:dyDescent="0.35">
      <c r="B115" s="425"/>
      <c r="C115" s="435"/>
      <c r="D115" s="436"/>
      <c r="E115" s="436"/>
      <c r="F115" s="437"/>
      <c r="G115" s="435"/>
      <c r="H115" s="436"/>
      <c r="I115" s="436"/>
      <c r="J115" s="437"/>
      <c r="K115" s="409"/>
    </row>
    <row r="116" spans="2:11" outlineLevel="1" x14ac:dyDescent="0.3">
      <c r="B116" s="178" t="s">
        <v>120</v>
      </c>
      <c r="C116" s="195">
        <f>SUM(D116:F116)</f>
        <v>2.6813882964092803</v>
      </c>
      <c r="D116" s="196">
        <f>D107*$E$54</f>
        <v>1.6410410492865357</v>
      </c>
      <c r="E116" s="196">
        <f>D107*$F$54</f>
        <v>0.4036874903103721</v>
      </c>
      <c r="F116" s="197">
        <f>D108*$G$54</f>
        <v>0.63665975681237241</v>
      </c>
      <c r="G116" s="195">
        <f>SUM(H116:J116)</f>
        <v>5.1471892190393973</v>
      </c>
      <c r="H116" s="196">
        <f>D109*$I$54</f>
        <v>0.70039740009238438</v>
      </c>
      <c r="I116" s="196">
        <f>D110*$J$54</f>
        <v>2.2233959094735067</v>
      </c>
      <c r="J116" s="197">
        <f>D111*$J$54</f>
        <v>2.2233959094735067</v>
      </c>
      <c r="K116" s="198">
        <f>C116+G116</f>
        <v>7.8285775154486776</v>
      </c>
    </row>
    <row r="117" spans="2:11" outlineLevel="1" x14ac:dyDescent="0.3">
      <c r="B117" s="178" t="s">
        <v>121</v>
      </c>
      <c r="C117" s="179">
        <f>SUM(D117:F117)</f>
        <v>23.655000000000001</v>
      </c>
      <c r="D117" s="199"/>
      <c r="E117" s="199"/>
      <c r="F117" s="200">
        <f>F122</f>
        <v>23.655000000000001</v>
      </c>
      <c r="G117" s="179">
        <f>SUM(H117:J117)</f>
        <v>8.8376000000000001</v>
      </c>
      <c r="H117" s="199">
        <f>F123</f>
        <v>8.8376000000000001</v>
      </c>
      <c r="I117" s="199"/>
      <c r="J117" s="200"/>
      <c r="K117" s="198">
        <f>C117+G117</f>
        <v>32.492600000000003</v>
      </c>
    </row>
    <row r="118" spans="2:11" ht="15" outlineLevel="1" thickBot="1" x14ac:dyDescent="0.35">
      <c r="B118" s="201" t="s">
        <v>122</v>
      </c>
      <c r="C118" s="202">
        <f>C116+C117</f>
        <v>26.336388296409282</v>
      </c>
      <c r="D118" s="203">
        <f t="shared" ref="D118:J118" si="6">D116+D117</f>
        <v>1.6410410492865357</v>
      </c>
      <c r="E118" s="203">
        <f t="shared" si="6"/>
        <v>0.4036874903103721</v>
      </c>
      <c r="F118" s="204">
        <f t="shared" si="6"/>
        <v>24.291659756812372</v>
      </c>
      <c r="G118" s="202">
        <f t="shared" si="6"/>
        <v>13.984789219039397</v>
      </c>
      <c r="H118" s="203">
        <f t="shared" si="6"/>
        <v>9.5379974000923848</v>
      </c>
      <c r="I118" s="203">
        <f t="shared" si="6"/>
        <v>2.2233959094735067</v>
      </c>
      <c r="J118" s="204">
        <f t="shared" si="6"/>
        <v>2.2233959094735067</v>
      </c>
      <c r="K118" s="205">
        <f>K116+K117</f>
        <v>40.321177515448682</v>
      </c>
    </row>
    <row r="119" spans="2:11" ht="15" outlineLevel="1" thickBot="1" x14ac:dyDescent="0.35"/>
    <row r="120" spans="2:11" ht="34.200000000000003" outlineLevel="1" x14ac:dyDescent="0.3">
      <c r="B120" s="206" t="s">
        <v>123</v>
      </c>
      <c r="C120" s="207" t="s">
        <v>124</v>
      </c>
      <c r="D120" s="208" t="s">
        <v>125</v>
      </c>
      <c r="E120" s="208" t="s">
        <v>126</v>
      </c>
      <c r="F120" s="209" t="s">
        <v>127</v>
      </c>
    </row>
    <row r="121" spans="2:11" outlineLevel="1" x14ac:dyDescent="0.3">
      <c r="B121" s="210" t="s">
        <v>128</v>
      </c>
      <c r="C121" s="179">
        <f>SUM(C122:C123)</f>
        <v>15.5</v>
      </c>
      <c r="D121" s="199">
        <f>SUM(D122:D123)</f>
        <v>1624.63</v>
      </c>
      <c r="E121" s="199"/>
      <c r="F121" s="200"/>
    </row>
    <row r="122" spans="2:11" outlineLevel="1" x14ac:dyDescent="0.3">
      <c r="B122" s="211" t="s">
        <v>129</v>
      </c>
      <c r="C122" s="179">
        <v>6.6</v>
      </c>
      <c r="D122" s="199">
        <v>1182.75</v>
      </c>
      <c r="E122" s="199">
        <v>50</v>
      </c>
      <c r="F122" s="200">
        <f>D122/E122</f>
        <v>23.655000000000001</v>
      </c>
    </row>
    <row r="123" spans="2:11" ht="15" outlineLevel="1" thickBot="1" x14ac:dyDescent="0.35">
      <c r="B123" s="212" t="s">
        <v>130</v>
      </c>
      <c r="C123" s="186">
        <v>8.9</v>
      </c>
      <c r="D123" s="213">
        <v>441.88</v>
      </c>
      <c r="E123" s="213">
        <v>50</v>
      </c>
      <c r="F123" s="214">
        <f>D123/E123</f>
        <v>8.8376000000000001</v>
      </c>
    </row>
    <row r="124" spans="2:11" ht="15" outlineLevel="1" thickBot="1" x14ac:dyDescent="0.35">
      <c r="F124" t="s">
        <v>131</v>
      </c>
    </row>
    <row r="125" spans="2:11" ht="15" outlineLevel="1" thickBot="1" x14ac:dyDescent="0.35">
      <c r="B125" s="423" t="s">
        <v>132</v>
      </c>
      <c r="C125" s="426" t="s">
        <v>8</v>
      </c>
      <c r="D125" s="427"/>
      <c r="E125" s="427"/>
      <c r="F125" s="428"/>
      <c r="G125" s="426" t="s">
        <v>9</v>
      </c>
      <c r="H125" s="427"/>
      <c r="I125" s="427"/>
      <c r="J125" s="428"/>
      <c r="K125" s="407" t="s">
        <v>117</v>
      </c>
    </row>
    <row r="126" spans="2:11" outlineLevel="1" x14ac:dyDescent="0.3">
      <c r="B126" s="424"/>
      <c r="C126" s="431" t="s">
        <v>118</v>
      </c>
      <c r="D126" s="429" t="s">
        <v>13</v>
      </c>
      <c r="E126" s="429" t="s">
        <v>14</v>
      </c>
      <c r="F126" s="417" t="s">
        <v>15</v>
      </c>
      <c r="G126" s="431" t="s">
        <v>118</v>
      </c>
      <c r="H126" s="429" t="s">
        <v>119</v>
      </c>
      <c r="I126" s="429" t="s">
        <v>18</v>
      </c>
      <c r="J126" s="417" t="s">
        <v>19</v>
      </c>
      <c r="K126" s="408"/>
    </row>
    <row r="127" spans="2:11" ht="15" outlineLevel="1" thickBot="1" x14ac:dyDescent="0.35">
      <c r="B127" s="425"/>
      <c r="C127" s="435"/>
      <c r="D127" s="436"/>
      <c r="E127" s="436"/>
      <c r="F127" s="437"/>
      <c r="G127" s="435"/>
      <c r="H127" s="436"/>
      <c r="I127" s="436"/>
      <c r="J127" s="437"/>
      <c r="K127" s="409"/>
    </row>
    <row r="128" spans="2:11" outlineLevel="1" x14ac:dyDescent="0.3">
      <c r="B128" s="178" t="s">
        <v>133</v>
      </c>
      <c r="C128" s="215">
        <f>D128+F128</f>
        <v>0.96909363042725127</v>
      </c>
      <c r="D128" s="216">
        <f>E53</f>
        <v>0.39804804095041924</v>
      </c>
      <c r="E128" s="216">
        <f>F53</f>
        <v>0.12438321747358057</v>
      </c>
      <c r="F128" s="217">
        <f>G53</f>
        <v>0.57104558947683204</v>
      </c>
      <c r="G128" s="215">
        <f>H128+I128+J128</f>
        <v>1.2648944449255191</v>
      </c>
      <c r="H128" s="216">
        <f>I53</f>
        <v>0.49452431334043878</v>
      </c>
      <c r="I128" s="216">
        <f>J53</f>
        <v>0.63809149937038034</v>
      </c>
      <c r="J128" s="217">
        <f>K53</f>
        <v>0.13227863221469999</v>
      </c>
      <c r="K128" s="80">
        <f>C128+G128</f>
        <v>2.2339880753527703</v>
      </c>
    </row>
    <row r="129" spans="1:16" outlineLevel="1" x14ac:dyDescent="0.3">
      <c r="B129" s="178" t="s">
        <v>134</v>
      </c>
      <c r="C129" s="218">
        <f>D129+F129</f>
        <v>0.98844428393014749</v>
      </c>
      <c r="D129" s="219">
        <f>($E$44+D118)/(D107+$F$13)</f>
        <v>0.39424947365887358</v>
      </c>
      <c r="E129" s="219">
        <f>($F$44+E118)/(D107+$F$13)</f>
        <v>0.12305394767170305</v>
      </c>
      <c r="F129" s="220">
        <f>($G$44+F118)/(D108+$G$13)</f>
        <v>0.59419481027127385</v>
      </c>
      <c r="G129" s="218">
        <f>H129+I129+J129</f>
        <v>1.261094005371473</v>
      </c>
      <c r="H129" s="219">
        <f>(H118+$I$44)/($I$13+D109)</f>
        <v>0.4991340738257759</v>
      </c>
      <c r="I129" s="219">
        <f>(I118+$J$44)/($J$13+D110)</f>
        <v>0.6289129827855664</v>
      </c>
      <c r="J129" s="220">
        <f>(J118+$K$44)/($K$13+D111)</f>
        <v>0.13304694876013079</v>
      </c>
      <c r="K129" s="80">
        <f>C129+G129</f>
        <v>2.2495382893016203</v>
      </c>
    </row>
    <row r="130" spans="1:16" ht="15" outlineLevel="1" thickBot="1" x14ac:dyDescent="0.35">
      <c r="B130" s="221" t="s">
        <v>135</v>
      </c>
      <c r="C130" s="222">
        <f>C129-C128</f>
        <v>1.935065350289622E-2</v>
      </c>
      <c r="D130" s="223">
        <f t="shared" ref="D130:J130" si="7">D129-D128</f>
        <v>-3.7985672915456514E-3</v>
      </c>
      <c r="E130" s="223">
        <f t="shared" si="7"/>
        <v>-1.3292698018775168E-3</v>
      </c>
      <c r="F130" s="224">
        <f t="shared" si="7"/>
        <v>2.3149220794441816E-2</v>
      </c>
      <c r="G130" s="222">
        <f t="shared" si="7"/>
        <v>-3.8004395540460756E-3</v>
      </c>
      <c r="H130" s="223">
        <f t="shared" si="7"/>
        <v>4.6097604853371221E-3</v>
      </c>
      <c r="I130" s="223">
        <f t="shared" si="7"/>
        <v>-9.1785165848139449E-3</v>
      </c>
      <c r="J130" s="224">
        <f t="shared" si="7"/>
        <v>7.6831654543080274E-4</v>
      </c>
      <c r="K130" s="225">
        <f>C130+G130</f>
        <v>1.5550213948850145E-2</v>
      </c>
    </row>
    <row r="131" spans="1:16" outlineLevel="1" x14ac:dyDescent="0.3"/>
    <row r="132" spans="1:16" ht="15" thickBot="1" x14ac:dyDescent="0.35">
      <c r="A132" s="1" t="s">
        <v>205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6" ht="15.6" thickTop="1" thickBot="1" x14ac:dyDescent="0.35"/>
    <row r="134" spans="1:16" ht="34.950000000000003" customHeight="1" thickBot="1" x14ac:dyDescent="0.35">
      <c r="B134" s="423" t="s">
        <v>138</v>
      </c>
      <c r="C134" s="438" t="s">
        <v>8</v>
      </c>
      <c r="D134" s="440"/>
      <c r="E134" s="440"/>
      <c r="F134" s="440"/>
      <c r="G134" s="439"/>
      <c r="H134" s="438" t="s">
        <v>9</v>
      </c>
      <c r="I134" s="440"/>
      <c r="J134" s="440"/>
      <c r="K134" s="440"/>
      <c r="L134" s="439"/>
      <c r="M134" s="438" t="s">
        <v>139</v>
      </c>
      <c r="N134" s="440"/>
      <c r="O134" s="440"/>
      <c r="P134" s="439"/>
    </row>
    <row r="135" spans="1:16" ht="40.950000000000003" customHeight="1" thickBot="1" x14ac:dyDescent="0.35">
      <c r="B135" s="424"/>
      <c r="C135" s="438" t="s">
        <v>140</v>
      </c>
      <c r="D135" s="439"/>
      <c r="E135" s="438" t="s">
        <v>141</v>
      </c>
      <c r="F135" s="439"/>
      <c r="G135" s="407" t="s">
        <v>108</v>
      </c>
      <c r="H135" s="438" t="s">
        <v>140</v>
      </c>
      <c r="I135" s="439"/>
      <c r="J135" s="438" t="s">
        <v>141</v>
      </c>
      <c r="K135" s="439"/>
      <c r="L135" s="407" t="s">
        <v>108</v>
      </c>
      <c r="M135" s="438" t="s">
        <v>140</v>
      </c>
      <c r="N135" s="439"/>
      <c r="O135" s="438" t="s">
        <v>141</v>
      </c>
      <c r="P135" s="439"/>
    </row>
    <row r="136" spans="1:16" ht="15" thickBot="1" x14ac:dyDescent="0.35">
      <c r="B136" s="425"/>
      <c r="C136" s="227" t="s">
        <v>142</v>
      </c>
      <c r="D136" s="227" t="s">
        <v>143</v>
      </c>
      <c r="E136" s="227" t="s">
        <v>142</v>
      </c>
      <c r="F136" s="227" t="s">
        <v>143</v>
      </c>
      <c r="G136" s="409"/>
      <c r="H136" s="227" t="s">
        <v>142</v>
      </c>
      <c r="I136" s="227" t="s">
        <v>143</v>
      </c>
      <c r="J136" s="227" t="s">
        <v>142</v>
      </c>
      <c r="K136" s="227" t="s">
        <v>143</v>
      </c>
      <c r="L136" s="409"/>
      <c r="M136" s="227" t="s">
        <v>142</v>
      </c>
      <c r="N136" s="227" t="s">
        <v>143</v>
      </c>
      <c r="O136" s="227" t="s">
        <v>142</v>
      </c>
      <c r="P136" s="227" t="s">
        <v>143</v>
      </c>
    </row>
    <row r="137" spans="1:16" ht="26.4" x14ac:dyDescent="0.3">
      <c r="B137" s="228" t="s">
        <v>144</v>
      </c>
      <c r="C137" s="229">
        <v>16.600000000000001</v>
      </c>
      <c r="D137" s="230">
        <v>0.161</v>
      </c>
      <c r="E137" s="230"/>
      <c r="F137" s="230"/>
      <c r="G137" s="231"/>
      <c r="H137" s="229">
        <v>15.4</v>
      </c>
      <c r="I137" s="230">
        <v>0.16</v>
      </c>
      <c r="J137" s="230"/>
      <c r="K137" s="230"/>
      <c r="L137" s="231"/>
      <c r="M137" s="229"/>
      <c r="N137" s="230"/>
      <c r="O137" s="230"/>
      <c r="P137" s="231"/>
    </row>
    <row r="138" spans="1:16" ht="26.4" x14ac:dyDescent="0.3">
      <c r="B138" s="232" t="s">
        <v>145</v>
      </c>
      <c r="C138" s="233">
        <v>18.690000000000001</v>
      </c>
      <c r="D138" s="234">
        <v>0.22800000000000001</v>
      </c>
      <c r="E138" s="234"/>
      <c r="F138" s="234"/>
      <c r="G138" s="235"/>
      <c r="H138" s="233">
        <v>29.44</v>
      </c>
      <c r="I138" s="234">
        <v>0.2</v>
      </c>
      <c r="J138" s="234"/>
      <c r="K138" s="234"/>
      <c r="L138" s="235"/>
      <c r="M138" s="233"/>
      <c r="N138" s="234"/>
      <c r="O138" s="234"/>
      <c r="P138" s="235"/>
    </row>
    <row r="139" spans="1:16" x14ac:dyDescent="0.3">
      <c r="B139" s="178" t="s">
        <v>146</v>
      </c>
      <c r="C139" s="233"/>
      <c r="D139" s="234"/>
      <c r="E139" s="234">
        <v>33.11</v>
      </c>
      <c r="F139" s="234">
        <v>0.41</v>
      </c>
      <c r="G139" s="235">
        <v>12</v>
      </c>
      <c r="H139" s="233"/>
      <c r="I139" s="234"/>
      <c r="J139" s="234"/>
      <c r="K139" s="234"/>
      <c r="L139" s="235"/>
      <c r="M139" s="233"/>
      <c r="N139" s="234"/>
      <c r="O139" s="234"/>
      <c r="P139" s="235"/>
    </row>
    <row r="140" spans="1:16" x14ac:dyDescent="0.3">
      <c r="B140" s="178" t="s">
        <v>147</v>
      </c>
      <c r="C140" s="233">
        <v>90</v>
      </c>
      <c r="D140" s="234">
        <v>0.873</v>
      </c>
      <c r="E140" s="234"/>
      <c r="F140" s="234"/>
      <c r="G140" s="235"/>
      <c r="H140" s="233"/>
      <c r="I140" s="234"/>
      <c r="J140" s="234"/>
      <c r="K140" s="234"/>
      <c r="L140" s="235"/>
      <c r="M140" s="233"/>
      <c r="N140" s="234"/>
      <c r="O140" s="234"/>
      <c r="P140" s="235"/>
    </row>
    <row r="141" spans="1:16" ht="26.4" x14ac:dyDescent="0.3">
      <c r="B141" s="232" t="s">
        <v>148</v>
      </c>
      <c r="C141" s="233"/>
      <c r="D141" s="234"/>
      <c r="E141" s="234">
        <v>25.15</v>
      </c>
      <c r="F141" s="234">
        <v>0.14899999999999999</v>
      </c>
      <c r="G141" s="235"/>
      <c r="H141" s="233"/>
      <c r="I141" s="234"/>
      <c r="J141" s="234">
        <v>47.04</v>
      </c>
      <c r="K141" s="234">
        <v>0.36899999999999999</v>
      </c>
      <c r="L141" s="235"/>
      <c r="M141" s="233"/>
      <c r="N141" s="234"/>
      <c r="O141" s="234"/>
      <c r="P141" s="235"/>
    </row>
    <row r="142" spans="1:16" x14ac:dyDescent="0.3">
      <c r="B142" s="178" t="s">
        <v>149</v>
      </c>
      <c r="C142" s="233"/>
      <c r="D142" s="234"/>
      <c r="E142" s="234">
        <v>6</v>
      </c>
      <c r="F142" s="234">
        <v>0.09</v>
      </c>
      <c r="G142" s="235">
        <v>10</v>
      </c>
      <c r="H142" s="233"/>
      <c r="I142" s="234"/>
      <c r="J142" s="234"/>
      <c r="K142" s="234"/>
      <c r="L142" s="235"/>
      <c r="M142" s="233"/>
      <c r="N142" s="234"/>
      <c r="O142" s="234"/>
      <c r="P142" s="235"/>
    </row>
    <row r="143" spans="1:16" x14ac:dyDescent="0.3">
      <c r="B143" s="178" t="s">
        <v>150</v>
      </c>
      <c r="C143" s="233"/>
      <c r="D143" s="234"/>
      <c r="E143" s="234"/>
      <c r="F143" s="234"/>
      <c r="G143" s="235"/>
      <c r="H143" s="233"/>
      <c r="I143" s="234"/>
      <c r="J143" s="234">
        <v>23</v>
      </c>
      <c r="K143" s="234">
        <v>0.14000000000000001</v>
      </c>
      <c r="L143" s="235"/>
      <c r="M143" s="233"/>
      <c r="N143" s="234"/>
      <c r="O143" s="234"/>
      <c r="P143" s="235"/>
    </row>
    <row r="144" spans="1:16" ht="26.4" x14ac:dyDescent="0.3">
      <c r="B144" s="232" t="s">
        <v>151</v>
      </c>
      <c r="C144" s="233">
        <v>44.16</v>
      </c>
      <c r="D144" s="234">
        <v>0.35699999999999998</v>
      </c>
      <c r="E144" s="234"/>
      <c r="F144" s="234"/>
      <c r="G144" s="235"/>
      <c r="H144" s="233">
        <v>72.67</v>
      </c>
      <c r="I144" s="234">
        <v>0.495</v>
      </c>
      <c r="J144" s="234"/>
      <c r="K144" s="234"/>
      <c r="L144" s="235"/>
      <c r="M144" s="233">
        <v>31.3</v>
      </c>
      <c r="N144" s="234">
        <v>0.22</v>
      </c>
      <c r="O144" s="234"/>
      <c r="P144" s="235"/>
    </row>
    <row r="145" spans="2:16" ht="39.6" x14ac:dyDescent="0.3">
      <c r="B145" s="232" t="s">
        <v>152</v>
      </c>
      <c r="C145" s="233">
        <v>34.4</v>
      </c>
      <c r="D145" s="234">
        <v>0.40200000000000002</v>
      </c>
      <c r="E145" s="234"/>
      <c r="F145" s="234"/>
      <c r="G145" s="235"/>
      <c r="H145" s="233">
        <v>39.700000000000003</v>
      </c>
      <c r="I145" s="234">
        <v>0.25600000000000001</v>
      </c>
      <c r="J145" s="234"/>
      <c r="K145" s="234"/>
      <c r="L145" s="235"/>
      <c r="M145" s="233">
        <v>42.3</v>
      </c>
      <c r="N145" s="234">
        <v>0.152</v>
      </c>
      <c r="O145" s="234">
        <v>33.6</v>
      </c>
      <c r="P145" s="235">
        <v>0.21</v>
      </c>
    </row>
    <row r="146" spans="2:16" ht="26.4" x14ac:dyDescent="0.3">
      <c r="B146" s="232" t="s">
        <v>153</v>
      </c>
      <c r="C146" s="233">
        <v>8.3000000000000007</v>
      </c>
      <c r="D146" s="234">
        <v>0.05</v>
      </c>
      <c r="E146" s="234"/>
      <c r="F146" s="234"/>
      <c r="G146" s="235">
        <v>20</v>
      </c>
      <c r="H146" s="233"/>
      <c r="I146" s="234"/>
      <c r="J146" s="234"/>
      <c r="K146" s="234"/>
      <c r="L146" s="235"/>
      <c r="M146" s="233"/>
      <c r="N146" s="234"/>
      <c r="O146" s="234">
        <v>140</v>
      </c>
      <c r="P146" s="235">
        <v>0.87</v>
      </c>
    </row>
    <row r="147" spans="2:16" ht="39.6" x14ac:dyDescent="0.3">
      <c r="B147" s="337" t="s">
        <v>202</v>
      </c>
      <c r="C147" s="338">
        <v>73.540000000000006</v>
      </c>
      <c r="D147" s="339">
        <v>0.44900000000000001</v>
      </c>
      <c r="E147" s="339">
        <v>26.04</v>
      </c>
      <c r="F147" s="339">
        <v>0.159</v>
      </c>
      <c r="G147" s="340"/>
      <c r="H147" s="338">
        <v>53.72</v>
      </c>
      <c r="I147" s="339">
        <v>0.32800000000000001</v>
      </c>
      <c r="J147" s="339">
        <v>23.59</v>
      </c>
      <c r="K147" s="339">
        <v>0.14399999999999999</v>
      </c>
      <c r="L147" s="340"/>
      <c r="M147" s="338"/>
      <c r="N147" s="339"/>
      <c r="O147" s="339">
        <v>13.1</v>
      </c>
      <c r="P147" s="340">
        <v>0.08</v>
      </c>
    </row>
    <row r="148" spans="2:16" ht="30" customHeight="1" x14ac:dyDescent="0.3">
      <c r="B148" s="337" t="s">
        <v>203</v>
      </c>
      <c r="C148" s="338">
        <v>200.01</v>
      </c>
      <c r="D148" s="339">
        <v>0.53400000000000003</v>
      </c>
      <c r="E148" s="339"/>
      <c r="F148" s="339"/>
      <c r="G148" s="340"/>
      <c r="H148" s="338">
        <v>129.03</v>
      </c>
      <c r="I148" s="339">
        <v>0.433</v>
      </c>
      <c r="J148" s="339"/>
      <c r="K148" s="339"/>
      <c r="L148" s="340"/>
      <c r="M148" s="338">
        <v>228.96</v>
      </c>
      <c r="N148" s="339">
        <v>0.56100000000000005</v>
      </c>
      <c r="O148" s="339"/>
      <c r="P148" s="340"/>
    </row>
    <row r="149" spans="2:16" x14ac:dyDescent="0.3">
      <c r="B149" s="337" t="s">
        <v>204</v>
      </c>
      <c r="C149" s="338">
        <v>30</v>
      </c>
      <c r="D149" s="339">
        <v>0.4</v>
      </c>
      <c r="E149" s="339"/>
      <c r="F149" s="339"/>
      <c r="G149" s="340"/>
      <c r="H149" s="338"/>
      <c r="I149" s="339"/>
      <c r="J149" s="339"/>
      <c r="K149" s="339"/>
      <c r="L149" s="340"/>
      <c r="M149" s="338"/>
      <c r="N149" s="339"/>
      <c r="O149" s="339"/>
      <c r="P149" s="340"/>
    </row>
    <row r="150" spans="2:16" ht="15" thickBot="1" x14ac:dyDescent="0.35">
      <c r="B150" s="236" t="s">
        <v>154</v>
      </c>
      <c r="C150" s="237">
        <f>SUM(C137:C149)</f>
        <v>515.70000000000005</v>
      </c>
      <c r="D150" s="238">
        <f t="shared" ref="D150:P150" si="8">SUM(D137:D149)</f>
        <v>3.4539999999999993</v>
      </c>
      <c r="E150" s="238">
        <f t="shared" si="8"/>
        <v>90.299999999999983</v>
      </c>
      <c r="F150" s="238">
        <f t="shared" si="8"/>
        <v>0.80799999999999994</v>
      </c>
      <c r="G150" s="239">
        <f t="shared" si="8"/>
        <v>42</v>
      </c>
      <c r="H150" s="237">
        <f t="shared" si="8"/>
        <v>339.96000000000004</v>
      </c>
      <c r="I150" s="238">
        <f t="shared" si="8"/>
        <v>1.8720000000000001</v>
      </c>
      <c r="J150" s="238">
        <f t="shared" si="8"/>
        <v>93.63</v>
      </c>
      <c r="K150" s="238">
        <f t="shared" si="8"/>
        <v>0.65300000000000002</v>
      </c>
      <c r="L150" s="239">
        <f t="shared" si="8"/>
        <v>0</v>
      </c>
      <c r="M150" s="237">
        <f t="shared" si="8"/>
        <v>302.56</v>
      </c>
      <c r="N150" s="238">
        <f t="shared" si="8"/>
        <v>0.93300000000000005</v>
      </c>
      <c r="O150" s="238">
        <f t="shared" si="8"/>
        <v>186.7</v>
      </c>
      <c r="P150" s="239">
        <f t="shared" si="8"/>
        <v>1.1600000000000001</v>
      </c>
    </row>
    <row r="151" spans="2:16" ht="22.8" customHeight="1" thickBot="1" x14ac:dyDescent="0.35"/>
    <row r="152" spans="2:16" ht="34.200000000000003" x14ac:dyDescent="0.3">
      <c r="B152" s="190" t="s">
        <v>107</v>
      </c>
      <c r="C152" s="191" t="s">
        <v>108</v>
      </c>
    </row>
    <row r="153" spans="2:16" x14ac:dyDescent="0.3">
      <c r="B153" s="178" t="s">
        <v>109</v>
      </c>
      <c r="C153" s="192">
        <v>42</v>
      </c>
    </row>
    <row r="154" spans="2:16" x14ac:dyDescent="0.3">
      <c r="B154" s="178" t="s">
        <v>110</v>
      </c>
      <c r="C154" s="192">
        <v>42</v>
      </c>
    </row>
    <row r="155" spans="2:16" x14ac:dyDescent="0.3">
      <c r="B155" s="178" t="s">
        <v>111</v>
      </c>
      <c r="C155" s="192">
        <v>0</v>
      </c>
    </row>
    <row r="156" spans="2:16" x14ac:dyDescent="0.3">
      <c r="B156" s="178" t="s">
        <v>112</v>
      </c>
      <c r="C156" s="192">
        <v>0</v>
      </c>
    </row>
    <row r="157" spans="2:16" ht="15" thickBot="1" x14ac:dyDescent="0.35">
      <c r="B157" s="184" t="s">
        <v>113</v>
      </c>
      <c r="C157" s="193">
        <v>0</v>
      </c>
    </row>
    <row r="158" spans="2:16" ht="15" thickBot="1" x14ac:dyDescent="0.35">
      <c r="B158" s="240"/>
    </row>
    <row r="159" spans="2:16" ht="79.8" x14ac:dyDescent="0.3">
      <c r="B159" s="194" t="s">
        <v>107</v>
      </c>
      <c r="C159" s="191" t="s">
        <v>114</v>
      </c>
      <c r="D159" s="191" t="s">
        <v>115</v>
      </c>
    </row>
    <row r="160" spans="2:16" x14ac:dyDescent="0.3">
      <c r="B160" s="178" t="s">
        <v>109</v>
      </c>
      <c r="C160" s="192">
        <v>25.2</v>
      </c>
      <c r="D160" s="192">
        <f>C160*C153/1000</f>
        <v>1.0583999999999998</v>
      </c>
    </row>
    <row r="161" spans="2:12" x14ac:dyDescent="0.3">
      <c r="B161" s="178" t="s">
        <v>110</v>
      </c>
      <c r="C161" s="192">
        <v>25.2</v>
      </c>
      <c r="D161" s="192">
        <f t="shared" ref="D161:D164" si="9">C161*C154/1000</f>
        <v>1.0583999999999998</v>
      </c>
    </row>
    <row r="162" spans="2:12" x14ac:dyDescent="0.3">
      <c r="B162" s="178" t="s">
        <v>111</v>
      </c>
      <c r="C162" s="192">
        <v>25.2</v>
      </c>
      <c r="D162" s="192">
        <f t="shared" si="9"/>
        <v>0</v>
      </c>
    </row>
    <row r="163" spans="2:12" x14ac:dyDescent="0.3">
      <c r="B163" s="178" t="s">
        <v>112</v>
      </c>
      <c r="C163" s="192">
        <v>25.2</v>
      </c>
      <c r="D163" s="192">
        <f t="shared" si="9"/>
        <v>0</v>
      </c>
    </row>
    <row r="164" spans="2:12" ht="15" thickBot="1" x14ac:dyDescent="0.35">
      <c r="B164" s="184" t="s">
        <v>113</v>
      </c>
      <c r="C164" s="193">
        <v>25.2</v>
      </c>
      <c r="D164" s="193">
        <f t="shared" si="9"/>
        <v>0</v>
      </c>
    </row>
    <row r="165" spans="2:12" ht="15" thickBot="1" x14ac:dyDescent="0.35">
      <c r="B165" s="240"/>
    </row>
    <row r="166" spans="2:12" ht="15" thickBot="1" x14ac:dyDescent="0.35">
      <c r="B166" s="423" t="s">
        <v>116</v>
      </c>
      <c r="C166" s="426" t="s">
        <v>8</v>
      </c>
      <c r="D166" s="427"/>
      <c r="E166" s="427"/>
      <c r="F166" s="428"/>
      <c r="G166" s="426" t="s">
        <v>9</v>
      </c>
      <c r="H166" s="427"/>
      <c r="I166" s="427"/>
      <c r="J166" s="428"/>
      <c r="K166" s="407" t="s">
        <v>117</v>
      </c>
      <c r="L166" s="407" t="s">
        <v>155</v>
      </c>
    </row>
    <row r="167" spans="2:12" x14ac:dyDescent="0.3">
      <c r="B167" s="424"/>
      <c r="C167" s="431" t="s">
        <v>118</v>
      </c>
      <c r="D167" s="429" t="s">
        <v>13</v>
      </c>
      <c r="E167" s="429" t="s">
        <v>14</v>
      </c>
      <c r="F167" s="417" t="s">
        <v>15</v>
      </c>
      <c r="G167" s="431" t="s">
        <v>118</v>
      </c>
      <c r="H167" s="429" t="s">
        <v>119</v>
      </c>
      <c r="I167" s="429" t="s">
        <v>18</v>
      </c>
      <c r="J167" s="417" t="s">
        <v>19</v>
      </c>
      <c r="K167" s="408"/>
      <c r="L167" s="408"/>
    </row>
    <row r="168" spans="2:12" ht="46.2" customHeight="1" thickBot="1" x14ac:dyDescent="0.35">
      <c r="B168" s="425"/>
      <c r="C168" s="435"/>
      <c r="D168" s="436"/>
      <c r="E168" s="436"/>
      <c r="F168" s="437"/>
      <c r="G168" s="435"/>
      <c r="H168" s="436"/>
      <c r="I168" s="436"/>
      <c r="J168" s="437"/>
      <c r="K168" s="409"/>
      <c r="L168" s="409"/>
    </row>
    <row r="169" spans="2:12" x14ac:dyDescent="0.3">
      <c r="B169" s="178" t="s">
        <v>120</v>
      </c>
      <c r="C169" s="195">
        <f>SUM(D169:F169)</f>
        <v>0.2480579481259686</v>
      </c>
      <c r="D169" s="196">
        <f>D160*$E$54</f>
        <v>0.15181437019831384</v>
      </c>
      <c r="E169" s="196">
        <f>D160*$F$54</f>
        <v>3.734553875117979E-2</v>
      </c>
      <c r="F169" s="197">
        <f>D161*$G$54</f>
        <v>5.8898039176474973E-2</v>
      </c>
      <c r="G169" s="195">
        <f>SUM(H169:J169)</f>
        <v>0</v>
      </c>
      <c r="H169" s="196">
        <f>D162*$I$54</f>
        <v>0</v>
      </c>
      <c r="I169" s="196">
        <f>D163*$J$54</f>
        <v>0</v>
      </c>
      <c r="J169" s="197">
        <f>D164*$J$54</f>
        <v>0</v>
      </c>
      <c r="K169" s="198">
        <f>C169+G169</f>
        <v>0.2480579481259686</v>
      </c>
      <c r="L169" s="198"/>
    </row>
    <row r="170" spans="2:12" x14ac:dyDescent="0.3">
      <c r="B170" s="178" t="s">
        <v>121</v>
      </c>
      <c r="C170" s="179">
        <f>SUM(D170:F170)</f>
        <v>12.12</v>
      </c>
      <c r="D170" s="199"/>
      <c r="E170" s="199"/>
      <c r="F170" s="200">
        <f>F175</f>
        <v>12.12</v>
      </c>
      <c r="G170" s="179">
        <f>SUM(H170:J170)</f>
        <v>9.7851999999999997</v>
      </c>
      <c r="H170" s="199">
        <f>F177</f>
        <v>9.7851999999999997</v>
      </c>
      <c r="I170" s="199"/>
      <c r="J170" s="200"/>
      <c r="K170" s="198">
        <f>C170+G170</f>
        <v>21.905200000000001</v>
      </c>
      <c r="L170" s="198">
        <f>F177</f>
        <v>9.7851999999999997</v>
      </c>
    </row>
    <row r="171" spans="2:12" ht="15" thickBot="1" x14ac:dyDescent="0.35">
      <c r="B171" s="201" t="s">
        <v>122</v>
      </c>
      <c r="C171" s="202">
        <f>C169+C170</f>
        <v>12.368057948125967</v>
      </c>
      <c r="D171" s="203">
        <f t="shared" ref="D171:J171" si="10">D169+D170</f>
        <v>0.15181437019831384</v>
      </c>
      <c r="E171" s="203">
        <f t="shared" si="10"/>
        <v>3.734553875117979E-2</v>
      </c>
      <c r="F171" s="204">
        <f t="shared" si="10"/>
        <v>12.178898039176474</v>
      </c>
      <c r="G171" s="202">
        <f t="shared" si="10"/>
        <v>9.7851999999999997</v>
      </c>
      <c r="H171" s="203">
        <f t="shared" si="10"/>
        <v>9.7851999999999997</v>
      </c>
      <c r="I171" s="203">
        <f t="shared" si="10"/>
        <v>0</v>
      </c>
      <c r="J171" s="204">
        <f t="shared" si="10"/>
        <v>0</v>
      </c>
      <c r="K171" s="205">
        <f>K169+K170</f>
        <v>22.153257948125969</v>
      </c>
      <c r="L171" s="205">
        <f>SUM(L169:L170)</f>
        <v>9.7851999999999997</v>
      </c>
    </row>
    <row r="172" spans="2:12" ht="15" thickBot="1" x14ac:dyDescent="0.35">
      <c r="B172" s="240"/>
    </row>
    <row r="173" spans="2:12" ht="34.200000000000003" x14ac:dyDescent="0.3">
      <c r="B173" s="206" t="s">
        <v>123</v>
      </c>
      <c r="C173" s="207" t="s">
        <v>124</v>
      </c>
      <c r="D173" s="208" t="s">
        <v>125</v>
      </c>
      <c r="E173" s="208" t="s">
        <v>126</v>
      </c>
      <c r="F173" s="209" t="s">
        <v>127</v>
      </c>
    </row>
    <row r="174" spans="2:12" x14ac:dyDescent="0.3">
      <c r="B174" s="210" t="s">
        <v>128</v>
      </c>
      <c r="C174" s="179">
        <f>SUM(C175:C177)</f>
        <v>7.3339999999999996</v>
      </c>
      <c r="D174" s="199">
        <f>SUM(D175:D177)</f>
        <v>1528.8500000000001</v>
      </c>
      <c r="E174" s="199"/>
      <c r="F174" s="200"/>
    </row>
    <row r="175" spans="2:12" x14ac:dyDescent="0.3">
      <c r="B175" s="211" t="s">
        <v>129</v>
      </c>
      <c r="C175" s="179">
        <f>D150+F150</f>
        <v>4.2619999999999996</v>
      </c>
      <c r="D175" s="199">
        <f>C150+E150</f>
        <v>606</v>
      </c>
      <c r="E175" s="199">
        <v>50</v>
      </c>
      <c r="F175" s="200">
        <f>D175/E175</f>
        <v>12.12</v>
      </c>
    </row>
    <row r="176" spans="2:12" x14ac:dyDescent="0.3">
      <c r="B176" s="211" t="s">
        <v>130</v>
      </c>
      <c r="C176" s="179">
        <v>1.62</v>
      </c>
      <c r="D176" s="199">
        <f>H150+J150</f>
        <v>433.59000000000003</v>
      </c>
      <c r="E176" s="199">
        <v>50</v>
      </c>
      <c r="F176" s="200">
        <f>D176/E176</f>
        <v>8.6718000000000011</v>
      </c>
    </row>
    <row r="177" spans="1:15" ht="15" thickBot="1" x14ac:dyDescent="0.35">
      <c r="B177" s="241" t="s">
        <v>156</v>
      </c>
      <c r="C177" s="242">
        <v>1.452</v>
      </c>
      <c r="D177" s="243">
        <f>M150+O150</f>
        <v>489.26</v>
      </c>
      <c r="E177" s="243">
        <v>50</v>
      </c>
      <c r="F177" s="244">
        <f>D177/E177</f>
        <v>9.7851999999999997</v>
      </c>
    </row>
    <row r="178" spans="1:15" ht="15" thickBot="1" x14ac:dyDescent="0.35">
      <c r="B178" s="240"/>
      <c r="F178" t="s">
        <v>131</v>
      </c>
    </row>
    <row r="179" spans="1:15" ht="15" thickBot="1" x14ac:dyDescent="0.35">
      <c r="B179" s="423" t="s">
        <v>132</v>
      </c>
      <c r="C179" s="426" t="s">
        <v>8</v>
      </c>
      <c r="D179" s="427"/>
      <c r="E179" s="427"/>
      <c r="F179" s="428"/>
      <c r="G179" s="426" t="s">
        <v>9</v>
      </c>
      <c r="H179" s="427"/>
      <c r="I179" s="427"/>
      <c r="J179" s="428"/>
      <c r="K179" s="407" t="s">
        <v>117</v>
      </c>
      <c r="L179" s="407" t="s">
        <v>155</v>
      </c>
    </row>
    <row r="180" spans="1:15" x14ac:dyDescent="0.3">
      <c r="B180" s="424"/>
      <c r="C180" s="431" t="s">
        <v>118</v>
      </c>
      <c r="D180" s="429" t="s">
        <v>13</v>
      </c>
      <c r="E180" s="429" t="s">
        <v>14</v>
      </c>
      <c r="F180" s="417" t="s">
        <v>15</v>
      </c>
      <c r="G180" s="431" t="s">
        <v>118</v>
      </c>
      <c r="H180" s="429" t="s">
        <v>119</v>
      </c>
      <c r="I180" s="429" t="s">
        <v>18</v>
      </c>
      <c r="J180" s="417" t="s">
        <v>19</v>
      </c>
      <c r="K180" s="408"/>
      <c r="L180" s="408"/>
    </row>
    <row r="181" spans="1:15" ht="31.95" customHeight="1" thickBot="1" x14ac:dyDescent="0.35">
      <c r="B181" s="425"/>
      <c r="C181" s="435"/>
      <c r="D181" s="436"/>
      <c r="E181" s="436"/>
      <c r="F181" s="437"/>
      <c r="G181" s="435"/>
      <c r="H181" s="436"/>
      <c r="I181" s="436"/>
      <c r="J181" s="437"/>
      <c r="K181" s="409"/>
      <c r="L181" s="409"/>
    </row>
    <row r="182" spans="1:15" x14ac:dyDescent="0.3">
      <c r="B182" s="178" t="s">
        <v>133</v>
      </c>
      <c r="C182" s="215">
        <f>D182+F182</f>
        <v>0.96909363042725127</v>
      </c>
      <c r="D182" s="216">
        <f>E53</f>
        <v>0.39804804095041924</v>
      </c>
      <c r="E182" s="216">
        <f>F53</f>
        <v>0.12438321747358057</v>
      </c>
      <c r="F182" s="217">
        <f>G53</f>
        <v>0.57104558947683204</v>
      </c>
      <c r="G182" s="215">
        <f>H182+I182+J182</f>
        <v>1.2648944449255191</v>
      </c>
      <c r="H182" s="216">
        <f>I53</f>
        <v>0.49452431334043878</v>
      </c>
      <c r="I182" s="216">
        <f>J53</f>
        <v>0.63809149937038034</v>
      </c>
      <c r="J182" s="217">
        <f>K53</f>
        <v>0.13227863221469999</v>
      </c>
      <c r="K182" s="80">
        <f>C182+G182</f>
        <v>2.2339880753527703</v>
      </c>
      <c r="L182" s="80">
        <f>M44/M13</f>
        <v>0.21643792576914092</v>
      </c>
    </row>
    <row r="183" spans="1:15" x14ac:dyDescent="0.3">
      <c r="B183" s="178" t="s">
        <v>134</v>
      </c>
      <c r="C183" s="218">
        <f>D183+F183</f>
        <v>0.98403248043910529</v>
      </c>
      <c r="D183" s="219">
        <f>($E$44+D171)/(D160+$F$13)</f>
        <v>0.3976918086297403</v>
      </c>
      <c r="E183" s="219">
        <f>($F$44+E171)/(D160+$F$13)</f>
        <v>0.12425855761369466</v>
      </c>
      <c r="F183" s="220">
        <f>($G$44+F171)/(D161+$G$13)</f>
        <v>0.586340671809365</v>
      </c>
      <c r="G183" s="218">
        <f>H183+I183+J183</f>
        <v>1.279818321040036</v>
      </c>
      <c r="H183" s="219">
        <f>(H171+$I$44)/($I$13+D162)</f>
        <v>0.50944818945495551</v>
      </c>
      <c r="I183" s="219">
        <f>(I171+$J$44)/($J$13+D163)</f>
        <v>0.63809149937038034</v>
      </c>
      <c r="J183" s="220">
        <f>(J171+$K$44)/($K$13+D164)</f>
        <v>0.13227863221469999</v>
      </c>
      <c r="K183" s="80">
        <f>C183+G183</f>
        <v>2.2638508014791414</v>
      </c>
      <c r="L183" s="80">
        <f>(L171+M44)/M13</f>
        <v>0.24068272259768403</v>
      </c>
    </row>
    <row r="184" spans="1:15" ht="15" thickBot="1" x14ac:dyDescent="0.35">
      <c r="B184" s="221" t="s">
        <v>135</v>
      </c>
      <c r="C184" s="222">
        <f>C183-C182</f>
        <v>1.4938850011854021E-2</v>
      </c>
      <c r="D184" s="223">
        <f t="shared" ref="D184:J184" si="11">D183-D182</f>
        <v>-3.5623232067893973E-4</v>
      </c>
      <c r="E184" s="223">
        <f t="shared" si="11"/>
        <v>-1.2465985988591166E-4</v>
      </c>
      <c r="F184" s="224">
        <f t="shared" si="11"/>
        <v>1.5295082332532961E-2</v>
      </c>
      <c r="G184" s="222">
        <f t="shared" si="11"/>
        <v>1.4923876114516954E-2</v>
      </c>
      <c r="H184" s="223">
        <f t="shared" si="11"/>
        <v>1.4923876114516732E-2</v>
      </c>
      <c r="I184" s="223">
        <f t="shared" si="11"/>
        <v>0</v>
      </c>
      <c r="J184" s="224">
        <f t="shared" si="11"/>
        <v>0</v>
      </c>
      <c r="K184" s="225">
        <f>C184+G184</f>
        <v>2.9862726126370975E-2</v>
      </c>
      <c r="L184" s="225">
        <f>D184+H184</f>
        <v>1.4567643793837792E-2</v>
      </c>
    </row>
    <row r="186" spans="1:15" ht="15" thickBot="1" x14ac:dyDescent="0.35">
      <c r="A186" s="1" t="s">
        <v>157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5.6" thickTop="1" thickBot="1" x14ac:dyDescent="0.35"/>
    <row r="188" spans="1:15" ht="15" thickBot="1" x14ac:dyDescent="0.35">
      <c r="B188" s="407" t="s">
        <v>116</v>
      </c>
      <c r="C188" s="426" t="s">
        <v>8</v>
      </c>
      <c r="D188" s="427"/>
      <c r="E188" s="427"/>
      <c r="F188" s="428"/>
      <c r="G188" s="426" t="s">
        <v>9</v>
      </c>
      <c r="H188" s="427"/>
      <c r="I188" s="427"/>
      <c r="J188" s="428"/>
      <c r="K188" s="407" t="s">
        <v>117</v>
      </c>
    </row>
    <row r="189" spans="1:15" x14ac:dyDescent="0.3">
      <c r="B189" s="408"/>
      <c r="C189" s="431" t="s">
        <v>118</v>
      </c>
      <c r="D189" s="429" t="s">
        <v>13</v>
      </c>
      <c r="E189" s="429" t="s">
        <v>14</v>
      </c>
      <c r="F189" s="417" t="s">
        <v>15</v>
      </c>
      <c r="G189" s="431" t="s">
        <v>118</v>
      </c>
      <c r="H189" s="429" t="s">
        <v>119</v>
      </c>
      <c r="I189" s="429" t="s">
        <v>18</v>
      </c>
      <c r="J189" s="417" t="s">
        <v>19</v>
      </c>
      <c r="K189" s="408"/>
    </row>
    <row r="190" spans="1:15" ht="37.950000000000003" customHeight="1" thickBot="1" x14ac:dyDescent="0.35">
      <c r="B190" s="409"/>
      <c r="C190" s="435"/>
      <c r="D190" s="436"/>
      <c r="E190" s="436"/>
      <c r="F190" s="437"/>
      <c r="G190" s="435"/>
      <c r="H190" s="436"/>
      <c r="I190" s="436"/>
      <c r="J190" s="437"/>
      <c r="K190" s="409"/>
    </row>
    <row r="191" spans="1:15" x14ac:dyDescent="0.3">
      <c r="B191" s="178" t="s">
        <v>120</v>
      </c>
      <c r="C191" s="195">
        <f>F191+D191</f>
        <v>75.81</v>
      </c>
      <c r="D191" s="196">
        <f>G206</f>
        <v>75.81</v>
      </c>
      <c r="E191" s="196">
        <f>G206</f>
        <v>75.81</v>
      </c>
      <c r="F191" s="197">
        <v>0</v>
      </c>
      <c r="G191" s="195">
        <f>SUM(H191:J191)</f>
        <v>-1.9113822335019142E-5</v>
      </c>
      <c r="H191" s="196">
        <f>D184*$I$54</f>
        <v>-1.9113822335019142E-5</v>
      </c>
      <c r="I191" s="196">
        <f>D185*$J$54</f>
        <v>0</v>
      </c>
      <c r="J191" s="197">
        <f>C186*$J$54</f>
        <v>0</v>
      </c>
      <c r="K191" s="198">
        <f>C191+G191</f>
        <v>75.809980886177669</v>
      </c>
    </row>
    <row r="192" spans="1:15" x14ac:dyDescent="0.3">
      <c r="B192" s="178" t="s">
        <v>103</v>
      </c>
      <c r="C192" s="245">
        <f t="shared" ref="C192:C194" si="12">F192+D192</f>
        <v>0.50360938830149282</v>
      </c>
      <c r="D192" s="246">
        <f>H206*E59</f>
        <v>0.50360938830149282</v>
      </c>
      <c r="E192" s="246">
        <f>H206*E59</f>
        <v>0.50360938830149282</v>
      </c>
      <c r="F192" s="247"/>
      <c r="G192" s="245"/>
      <c r="H192" s="246"/>
      <c r="I192" s="246"/>
      <c r="J192" s="247"/>
      <c r="K192" s="198"/>
    </row>
    <row r="193" spans="2:12" x14ac:dyDescent="0.3">
      <c r="B193" s="178" t="s">
        <v>121</v>
      </c>
      <c r="C193" s="179">
        <f t="shared" si="12"/>
        <v>25.237142857142857</v>
      </c>
      <c r="D193" s="199">
        <f>E218</f>
        <v>25.237142857142857</v>
      </c>
      <c r="E193" s="199">
        <f>E218</f>
        <v>25.237142857142857</v>
      </c>
      <c r="F193" s="200">
        <f>F198</f>
        <v>0</v>
      </c>
      <c r="G193" s="179">
        <f>SUM(H193:J193)</f>
        <v>0</v>
      </c>
      <c r="H193" s="199">
        <f>F200</f>
        <v>0</v>
      </c>
      <c r="I193" s="199"/>
      <c r="J193" s="200"/>
      <c r="K193" s="198">
        <f>C193+G193</f>
        <v>25.237142857142857</v>
      </c>
    </row>
    <row r="194" spans="2:12" ht="15" thickBot="1" x14ac:dyDescent="0.35">
      <c r="B194" s="201" t="s">
        <v>122</v>
      </c>
      <c r="C194" s="202">
        <f t="shared" si="12"/>
        <v>101.04714285714286</v>
      </c>
      <c r="D194" s="203">
        <f t="shared" ref="D194:J194" si="13">D191+D193</f>
        <v>101.04714285714286</v>
      </c>
      <c r="E194" s="203">
        <f t="shared" si="13"/>
        <v>101.04714285714286</v>
      </c>
      <c r="F194" s="204">
        <f t="shared" si="13"/>
        <v>0</v>
      </c>
      <c r="G194" s="202">
        <f t="shared" si="13"/>
        <v>-1.9113822335019142E-5</v>
      </c>
      <c r="H194" s="203">
        <f t="shared" si="13"/>
        <v>-1.9113822335019142E-5</v>
      </c>
      <c r="I194" s="203">
        <f t="shared" si="13"/>
        <v>0</v>
      </c>
      <c r="J194" s="204">
        <f t="shared" si="13"/>
        <v>0</v>
      </c>
      <c r="K194" s="205">
        <f>K191+K193</f>
        <v>101.04712374332053</v>
      </c>
    </row>
    <row r="195" spans="2:12" ht="54" customHeight="1" thickBot="1" x14ac:dyDescent="0.35"/>
    <row r="196" spans="2:12" ht="57.6" thickBot="1" x14ac:dyDescent="0.35">
      <c r="B196" s="248" t="s">
        <v>158</v>
      </c>
      <c r="C196" s="249" t="s">
        <v>159</v>
      </c>
      <c r="D196" s="249" t="s">
        <v>160</v>
      </c>
      <c r="E196" s="249" t="s">
        <v>161</v>
      </c>
      <c r="F196" s="249" t="s">
        <v>162</v>
      </c>
      <c r="G196" s="250" t="s">
        <v>163</v>
      </c>
      <c r="H196" s="226" t="s">
        <v>164</v>
      </c>
    </row>
    <row r="197" spans="2:12" x14ac:dyDescent="0.3">
      <c r="B197" s="251" t="s">
        <v>165</v>
      </c>
      <c r="C197" s="252">
        <v>7</v>
      </c>
      <c r="D197" s="252"/>
      <c r="E197" s="252"/>
      <c r="F197" s="252">
        <v>1.4</v>
      </c>
      <c r="G197" s="253">
        <f>SUM(C197:F197)</f>
        <v>8.4</v>
      </c>
      <c r="H197" s="254">
        <v>0.57599999999999996</v>
      </c>
      <c r="I197" s="255"/>
      <c r="J197" s="255"/>
      <c r="K197" s="255"/>
      <c r="L197" s="255"/>
    </row>
    <row r="198" spans="2:12" x14ac:dyDescent="0.3">
      <c r="B198" s="256" t="s">
        <v>166</v>
      </c>
      <c r="C198" s="257">
        <v>10.5</v>
      </c>
      <c r="D198" s="257">
        <v>1</v>
      </c>
      <c r="E198" s="257">
        <v>1.4</v>
      </c>
      <c r="F198" s="257"/>
      <c r="G198" s="258">
        <f t="shared" ref="G198:G205" si="14">SUM(C198:F198)</f>
        <v>12.9</v>
      </c>
      <c r="H198" s="259">
        <v>2.4</v>
      </c>
      <c r="I198" s="255"/>
      <c r="J198" s="255"/>
      <c r="K198" s="255"/>
      <c r="L198" s="255"/>
    </row>
    <row r="199" spans="2:12" x14ac:dyDescent="0.3">
      <c r="B199" s="256" t="s">
        <v>167</v>
      </c>
      <c r="C199" s="257">
        <v>8</v>
      </c>
      <c r="D199" s="257">
        <v>1</v>
      </c>
      <c r="E199" s="257">
        <v>1.1000000000000001</v>
      </c>
      <c r="F199" s="257"/>
      <c r="G199" s="258">
        <f t="shared" si="14"/>
        <v>10.1</v>
      </c>
      <c r="H199" s="259">
        <v>1.8</v>
      </c>
      <c r="I199" s="255"/>
      <c r="J199" s="255"/>
      <c r="K199" s="255"/>
      <c r="L199" s="255"/>
    </row>
    <row r="200" spans="2:12" x14ac:dyDescent="0.3">
      <c r="B200" s="256" t="s">
        <v>168</v>
      </c>
      <c r="C200" s="257">
        <v>9</v>
      </c>
      <c r="D200" s="257">
        <v>1</v>
      </c>
      <c r="E200" s="257">
        <v>1.1499999999999999</v>
      </c>
      <c r="F200" s="257"/>
      <c r="G200" s="260">
        <f t="shared" si="14"/>
        <v>11.15</v>
      </c>
      <c r="H200" s="259">
        <v>2</v>
      </c>
      <c r="I200" s="255"/>
      <c r="J200" s="255"/>
      <c r="K200" s="255"/>
      <c r="L200" s="255"/>
    </row>
    <row r="201" spans="2:12" x14ac:dyDescent="0.3">
      <c r="B201" s="256" t="s">
        <v>169</v>
      </c>
      <c r="C201" s="257">
        <v>10</v>
      </c>
      <c r="D201" s="257">
        <v>1</v>
      </c>
      <c r="E201" s="257">
        <v>1.26</v>
      </c>
      <c r="F201" s="257"/>
      <c r="G201" s="260">
        <f t="shared" si="14"/>
        <v>12.26</v>
      </c>
      <c r="H201" s="259">
        <v>2.1</v>
      </c>
      <c r="I201" s="255"/>
      <c r="J201" s="255"/>
      <c r="K201" s="255"/>
      <c r="L201" s="255"/>
    </row>
    <row r="202" spans="2:12" x14ac:dyDescent="0.3">
      <c r="B202" s="261" t="s">
        <v>170</v>
      </c>
      <c r="C202" s="262">
        <v>7</v>
      </c>
      <c r="D202" s="263">
        <v>1</v>
      </c>
      <c r="E202" s="263">
        <v>1</v>
      </c>
      <c r="F202" s="263"/>
      <c r="G202" s="258">
        <f t="shared" si="14"/>
        <v>9</v>
      </c>
      <c r="H202" s="264">
        <v>1.1000000000000001</v>
      </c>
      <c r="I202" s="255"/>
      <c r="J202" s="255"/>
      <c r="K202" s="255"/>
      <c r="L202" s="255"/>
    </row>
    <row r="203" spans="2:12" x14ac:dyDescent="0.3">
      <c r="B203" s="265" t="s">
        <v>171</v>
      </c>
      <c r="C203" s="263">
        <v>4</v>
      </c>
      <c r="D203" s="263"/>
      <c r="E203" s="263">
        <v>1</v>
      </c>
      <c r="F203" s="263"/>
      <c r="G203" s="258">
        <f t="shared" si="14"/>
        <v>5</v>
      </c>
      <c r="H203" s="264">
        <v>1</v>
      </c>
      <c r="I203" s="255"/>
      <c r="J203" s="255"/>
      <c r="K203" s="255"/>
      <c r="L203" s="255"/>
    </row>
    <row r="204" spans="2:12" x14ac:dyDescent="0.3">
      <c r="B204" s="265" t="s">
        <v>172</v>
      </c>
      <c r="C204" s="263">
        <v>4</v>
      </c>
      <c r="D204" s="263"/>
      <c r="E204" s="263">
        <v>1</v>
      </c>
      <c r="F204" s="263"/>
      <c r="G204" s="258">
        <f t="shared" si="14"/>
        <v>5</v>
      </c>
      <c r="H204" s="264">
        <v>1.1000000000000001</v>
      </c>
      <c r="I204" s="255"/>
      <c r="J204" s="255"/>
      <c r="K204" s="255"/>
      <c r="L204" s="255"/>
    </row>
    <row r="205" spans="2:12" x14ac:dyDescent="0.3">
      <c r="B205" s="265" t="s">
        <v>173</v>
      </c>
      <c r="C205" s="263">
        <v>1</v>
      </c>
      <c r="D205" s="263"/>
      <c r="E205" s="263">
        <v>1</v>
      </c>
      <c r="F205" s="263"/>
      <c r="G205" s="258">
        <f t="shared" si="14"/>
        <v>2</v>
      </c>
      <c r="H205" s="264">
        <v>0.2</v>
      </c>
      <c r="I205" s="255"/>
      <c r="J205" s="255"/>
      <c r="K205" s="255"/>
      <c r="L205" s="255"/>
    </row>
    <row r="206" spans="2:12" ht="15" thickBot="1" x14ac:dyDescent="0.35">
      <c r="B206" s="266" t="s">
        <v>163</v>
      </c>
      <c r="C206" s="267">
        <f>SUM(C197:C205)</f>
        <v>60.5</v>
      </c>
      <c r="D206" s="267">
        <f>SUM(D197:D202)</f>
        <v>5</v>
      </c>
      <c r="E206" s="267">
        <f>SUM(E197:E205)</f>
        <v>8.91</v>
      </c>
      <c r="F206" s="267">
        <f t="shared" ref="F206" si="15">SUM(F197:F201)</f>
        <v>1.4</v>
      </c>
      <c r="G206" s="268">
        <f>SUM(G197:G205)</f>
        <v>75.81</v>
      </c>
      <c r="H206" s="269">
        <f>SUM(H197:H205)</f>
        <v>12.275999999999998</v>
      </c>
      <c r="I206" s="255"/>
      <c r="J206" s="255"/>
      <c r="K206" s="255"/>
      <c r="L206" s="255"/>
    </row>
    <row r="207" spans="2:12" ht="15" thickBot="1" x14ac:dyDescent="0.35">
      <c r="B207" s="270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</row>
    <row r="208" spans="2:12" ht="40.200000000000003" thickBot="1" x14ac:dyDescent="0.35">
      <c r="B208" s="206" t="s">
        <v>174</v>
      </c>
      <c r="C208" s="271" t="s">
        <v>125</v>
      </c>
      <c r="D208" s="271" t="s">
        <v>126</v>
      </c>
      <c r="E208" s="272" t="s">
        <v>127</v>
      </c>
      <c r="F208" s="255"/>
      <c r="G208" s="255"/>
      <c r="H208" s="255"/>
      <c r="I208" s="255"/>
      <c r="J208" s="255"/>
      <c r="K208" s="255"/>
      <c r="L208" s="255"/>
    </row>
    <row r="209" spans="2:12" x14ac:dyDescent="0.3">
      <c r="B209" s="251" t="s">
        <v>165</v>
      </c>
      <c r="C209" s="252">
        <v>95</v>
      </c>
      <c r="D209" s="252">
        <v>20</v>
      </c>
      <c r="E209" s="273">
        <f>C209/D209</f>
        <v>4.75</v>
      </c>
      <c r="F209" s="255"/>
      <c r="G209" s="255"/>
      <c r="H209" s="255"/>
      <c r="I209" s="255"/>
      <c r="J209" s="255"/>
      <c r="K209" s="255"/>
      <c r="L209" s="255"/>
    </row>
    <row r="210" spans="2:12" x14ac:dyDescent="0.3">
      <c r="B210" s="256" t="s">
        <v>166</v>
      </c>
      <c r="C210" s="257">
        <v>145</v>
      </c>
      <c r="D210" s="257">
        <v>35</v>
      </c>
      <c r="E210" s="274">
        <f t="shared" ref="E210:E217" si="16">C210/D210</f>
        <v>4.1428571428571432</v>
      </c>
      <c r="F210" s="255"/>
      <c r="G210" s="255"/>
      <c r="H210" s="255"/>
      <c r="I210" s="255"/>
      <c r="J210" s="255"/>
      <c r="K210" s="255"/>
      <c r="L210" s="255"/>
    </row>
    <row r="211" spans="2:12" x14ac:dyDescent="0.3">
      <c r="B211" s="256" t="s">
        <v>167</v>
      </c>
      <c r="C211" s="257">
        <v>142.80000000000001</v>
      </c>
      <c r="D211" s="257">
        <v>35</v>
      </c>
      <c r="E211" s="274">
        <f t="shared" si="16"/>
        <v>4.08</v>
      </c>
      <c r="F211" s="255"/>
      <c r="G211" s="255"/>
      <c r="H211" s="255"/>
      <c r="I211" s="255"/>
      <c r="J211" s="255"/>
      <c r="K211" s="255"/>
      <c r="L211" s="255"/>
    </row>
    <row r="212" spans="2:12" x14ac:dyDescent="0.3">
      <c r="B212" s="256" t="s">
        <v>168</v>
      </c>
      <c r="C212" s="257">
        <v>145</v>
      </c>
      <c r="D212" s="257">
        <v>35</v>
      </c>
      <c r="E212" s="274">
        <f t="shared" si="16"/>
        <v>4.1428571428571432</v>
      </c>
      <c r="F212" s="255"/>
      <c r="G212" s="255"/>
      <c r="H212" s="255"/>
      <c r="I212" s="255"/>
      <c r="J212" s="255"/>
      <c r="K212" s="255"/>
      <c r="L212" s="255"/>
    </row>
    <row r="213" spans="2:12" x14ac:dyDescent="0.3">
      <c r="B213" s="256" t="s">
        <v>169</v>
      </c>
      <c r="C213" s="257">
        <v>147.94999999999999</v>
      </c>
      <c r="D213" s="257">
        <v>35</v>
      </c>
      <c r="E213" s="274">
        <f t="shared" si="16"/>
        <v>4.2271428571428569</v>
      </c>
      <c r="F213" s="255"/>
      <c r="G213" s="255"/>
      <c r="H213" s="255"/>
      <c r="I213" s="255"/>
      <c r="J213" s="255"/>
      <c r="K213" s="255"/>
      <c r="L213" s="255"/>
    </row>
    <row r="214" spans="2:12" x14ac:dyDescent="0.3">
      <c r="B214" s="261" t="s">
        <v>170</v>
      </c>
      <c r="C214" s="263">
        <v>19.82</v>
      </c>
      <c r="D214" s="257">
        <v>35</v>
      </c>
      <c r="E214" s="274">
        <f t="shared" si="16"/>
        <v>0.56628571428571428</v>
      </c>
      <c r="F214" s="255"/>
      <c r="G214" s="255"/>
      <c r="H214" s="255"/>
      <c r="I214" s="255"/>
      <c r="J214" s="255"/>
      <c r="K214" s="255"/>
      <c r="L214" s="255"/>
    </row>
    <row r="215" spans="2:12" x14ac:dyDescent="0.3">
      <c r="B215" s="265" t="s">
        <v>171</v>
      </c>
      <c r="C215" s="263">
        <v>53.76</v>
      </c>
      <c r="D215" s="257">
        <v>35</v>
      </c>
      <c r="E215" s="274">
        <f t="shared" si="16"/>
        <v>1.536</v>
      </c>
      <c r="F215" s="255"/>
      <c r="G215" s="255"/>
      <c r="H215" s="255"/>
      <c r="I215" s="255"/>
      <c r="J215" s="255"/>
      <c r="K215" s="255"/>
      <c r="L215" s="255"/>
    </row>
    <row r="216" spans="2:12" x14ac:dyDescent="0.3">
      <c r="B216" s="265" t="s">
        <v>172</v>
      </c>
      <c r="C216" s="263">
        <v>51.2</v>
      </c>
      <c r="D216" s="257">
        <v>35</v>
      </c>
      <c r="E216" s="274">
        <f t="shared" si="16"/>
        <v>1.4628571428571429</v>
      </c>
      <c r="F216" s="255"/>
      <c r="G216" s="255"/>
      <c r="H216" s="255"/>
      <c r="I216" s="255"/>
      <c r="J216" s="255"/>
      <c r="K216" s="255"/>
      <c r="L216" s="255"/>
    </row>
    <row r="217" spans="2:12" x14ac:dyDescent="0.3">
      <c r="B217" s="265" t="s">
        <v>173</v>
      </c>
      <c r="C217" s="263">
        <v>11.52</v>
      </c>
      <c r="D217" s="257">
        <v>35</v>
      </c>
      <c r="E217" s="274">
        <f t="shared" si="16"/>
        <v>0.32914285714285713</v>
      </c>
      <c r="F217" s="255"/>
      <c r="G217" s="255"/>
      <c r="H217" s="255"/>
      <c r="I217" s="255"/>
      <c r="J217" s="255"/>
      <c r="K217" s="255"/>
      <c r="L217" s="255"/>
    </row>
    <row r="218" spans="2:12" ht="15" thickBot="1" x14ac:dyDescent="0.35">
      <c r="B218" s="266" t="s">
        <v>163</v>
      </c>
      <c r="C218" s="267">
        <f>SUM(C209:C217)</f>
        <v>812.05000000000007</v>
      </c>
      <c r="D218" s="267"/>
      <c r="E218" s="275">
        <f>SUM(E209:E217)</f>
        <v>25.237142857142857</v>
      </c>
      <c r="F218" s="255"/>
      <c r="G218" s="255"/>
      <c r="H218" s="255"/>
      <c r="I218" s="255"/>
      <c r="J218" s="255"/>
      <c r="K218" s="255"/>
      <c r="L218" s="255"/>
    </row>
    <row r="219" spans="2:12" ht="15" thickBot="1" x14ac:dyDescent="0.35">
      <c r="B219" s="270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</row>
    <row r="220" spans="2:12" ht="15" thickBot="1" x14ac:dyDescent="0.35">
      <c r="B220" s="423" t="s">
        <v>132</v>
      </c>
      <c r="C220" s="426" t="s">
        <v>8</v>
      </c>
      <c r="D220" s="427"/>
      <c r="E220" s="427"/>
      <c r="F220" s="428"/>
      <c r="G220" s="426" t="s">
        <v>9</v>
      </c>
      <c r="H220" s="427"/>
      <c r="I220" s="427"/>
      <c r="J220" s="428"/>
      <c r="K220" s="407" t="s">
        <v>117</v>
      </c>
      <c r="L220" s="255"/>
    </row>
    <row r="221" spans="2:12" x14ac:dyDescent="0.3">
      <c r="B221" s="424"/>
      <c r="C221" s="431" t="s">
        <v>118</v>
      </c>
      <c r="D221" s="429" t="s">
        <v>13</v>
      </c>
      <c r="E221" s="429" t="s">
        <v>14</v>
      </c>
      <c r="F221" s="417" t="s">
        <v>15</v>
      </c>
      <c r="G221" s="431" t="s">
        <v>118</v>
      </c>
      <c r="H221" s="429" t="s">
        <v>119</v>
      </c>
      <c r="I221" s="429" t="s">
        <v>18</v>
      </c>
      <c r="J221" s="417" t="s">
        <v>19</v>
      </c>
      <c r="K221" s="408"/>
      <c r="L221" s="255"/>
    </row>
    <row r="222" spans="2:12" ht="37.200000000000003" customHeight="1" thickBot="1" x14ac:dyDescent="0.35">
      <c r="B222" s="425"/>
      <c r="C222" s="435"/>
      <c r="D222" s="436"/>
      <c r="E222" s="436"/>
      <c r="F222" s="437"/>
      <c r="G222" s="435"/>
      <c r="H222" s="436"/>
      <c r="I222" s="436"/>
      <c r="J222" s="437"/>
      <c r="K222" s="409"/>
      <c r="L222" s="255"/>
    </row>
    <row r="223" spans="2:12" x14ac:dyDescent="0.3">
      <c r="B223" s="178" t="s">
        <v>133</v>
      </c>
      <c r="C223" s="215">
        <f>D223+F223</f>
        <v>0.96909363042725127</v>
      </c>
      <c r="D223" s="216">
        <f>E53</f>
        <v>0.39804804095041924</v>
      </c>
      <c r="E223" s="216">
        <f>F53</f>
        <v>0.12438321747358057</v>
      </c>
      <c r="F223" s="217">
        <f>G53</f>
        <v>0.57104558947683204</v>
      </c>
      <c r="G223" s="215">
        <f>H223+I223+J223</f>
        <v>1.2648944449255191</v>
      </c>
      <c r="H223" s="216">
        <f>I53</f>
        <v>0.49452431334043878</v>
      </c>
      <c r="I223" s="216">
        <f>J53</f>
        <v>0.63809149937038034</v>
      </c>
      <c r="J223" s="217">
        <f>K53</f>
        <v>0.13227863221469999</v>
      </c>
      <c r="K223" s="80">
        <f>C223+G223</f>
        <v>2.2339880753527703</v>
      </c>
      <c r="L223" s="255"/>
    </row>
    <row r="224" spans="2:12" x14ac:dyDescent="0.3">
      <c r="B224" s="178" t="s">
        <v>134</v>
      </c>
      <c r="C224" s="218">
        <f>D224+F224</f>
        <v>1.1028576774487453</v>
      </c>
      <c r="D224" s="219">
        <f>($E$44+D194)/$F$13</f>
        <v>0.53181208797191326</v>
      </c>
      <c r="E224" s="219">
        <f>($F$44+E194)/$F$13</f>
        <v>0.25814726449507452</v>
      </c>
      <c r="F224" s="220">
        <f>($G$44+F194)/$G$13</f>
        <v>0.57104558947683204</v>
      </c>
      <c r="G224" s="218">
        <f>H224+I224+J224</f>
        <v>1.2648944157741153</v>
      </c>
      <c r="H224" s="219">
        <f>(H194+$I$44)/$I$13</f>
        <v>0.49452428418903494</v>
      </c>
      <c r="I224" s="219">
        <f>(I194+$J$44)/$J$13</f>
        <v>0.63809149937038034</v>
      </c>
      <c r="J224" s="220">
        <f>(J194+$K$44)/$K$13</f>
        <v>0.13227863221469999</v>
      </c>
      <c r="K224" s="80">
        <f>C224+G224</f>
        <v>2.3677520932228608</v>
      </c>
      <c r="L224" s="255"/>
    </row>
    <row r="225" spans="1:15" ht="15" thickBot="1" x14ac:dyDescent="0.35">
      <c r="B225" s="221" t="s">
        <v>135</v>
      </c>
      <c r="C225" s="222">
        <f>C224-C223</f>
        <v>0.13376404702149403</v>
      </c>
      <c r="D225" s="223">
        <f t="shared" ref="D225:J225" si="17">D224-D223</f>
        <v>0.13376404702149403</v>
      </c>
      <c r="E225" s="223">
        <f t="shared" si="17"/>
        <v>0.13376404702149397</v>
      </c>
      <c r="F225" s="224">
        <f t="shared" si="17"/>
        <v>0</v>
      </c>
      <c r="G225" s="222">
        <f t="shared" si="17"/>
        <v>-2.9151403735383496E-8</v>
      </c>
      <c r="H225" s="223">
        <f t="shared" si="17"/>
        <v>-2.9151403846405799E-8</v>
      </c>
      <c r="I225" s="223">
        <f t="shared" si="17"/>
        <v>0</v>
      </c>
      <c r="J225" s="224">
        <f t="shared" si="17"/>
        <v>0</v>
      </c>
      <c r="K225" s="225">
        <f>C225+G225</f>
        <v>0.13376401787009029</v>
      </c>
      <c r="L225" s="255"/>
    </row>
    <row r="226" spans="1:15" ht="13.2" customHeight="1" x14ac:dyDescent="0.3">
      <c r="B226" s="276"/>
      <c r="C226" s="277"/>
      <c r="D226" s="277"/>
      <c r="E226" s="277"/>
      <c r="F226" s="277"/>
      <c r="G226" s="277"/>
      <c r="H226" s="277"/>
      <c r="I226" s="277"/>
      <c r="J226" s="277"/>
      <c r="K226" s="277"/>
      <c r="L226" s="255"/>
    </row>
    <row r="227" spans="1:15" ht="13.2" customHeight="1" thickBot="1" x14ac:dyDescent="0.35">
      <c r="A227" s="1" t="s">
        <v>175</v>
      </c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"/>
      <c r="N227" s="2"/>
      <c r="O227" s="2"/>
    </row>
    <row r="228" spans="1:15" ht="13.2" customHeight="1" thickTop="1" thickBot="1" x14ac:dyDescent="0.35">
      <c r="A228" s="279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1"/>
      <c r="N228" s="281"/>
      <c r="O228" s="281"/>
    </row>
    <row r="229" spans="1:15" ht="15" thickBot="1" x14ac:dyDescent="0.35">
      <c r="B229" s="407" t="s">
        <v>116</v>
      </c>
      <c r="C229" s="426" t="s">
        <v>8</v>
      </c>
      <c r="D229" s="427"/>
      <c r="E229" s="427"/>
      <c r="F229" s="428"/>
      <c r="G229" s="426" t="s">
        <v>9</v>
      </c>
      <c r="H229" s="427"/>
      <c r="I229" s="427"/>
      <c r="J229" s="428"/>
      <c r="K229" s="407" t="s">
        <v>117</v>
      </c>
      <c r="L229" s="255"/>
    </row>
    <row r="230" spans="1:15" x14ac:dyDescent="0.3">
      <c r="B230" s="408"/>
      <c r="C230" s="431" t="s">
        <v>118</v>
      </c>
      <c r="D230" s="429" t="s">
        <v>13</v>
      </c>
      <c r="E230" s="429" t="s">
        <v>14</v>
      </c>
      <c r="F230" s="417" t="s">
        <v>15</v>
      </c>
      <c r="G230" s="431" t="s">
        <v>118</v>
      </c>
      <c r="H230" s="429" t="s">
        <v>119</v>
      </c>
      <c r="I230" s="429" t="s">
        <v>18</v>
      </c>
      <c r="J230" s="417" t="s">
        <v>19</v>
      </c>
      <c r="K230" s="408"/>
      <c r="L230" s="255"/>
    </row>
    <row r="231" spans="1:15" ht="37.950000000000003" customHeight="1" thickBot="1" x14ac:dyDescent="0.35">
      <c r="B231" s="409"/>
      <c r="C231" s="435"/>
      <c r="D231" s="436"/>
      <c r="E231" s="436"/>
      <c r="F231" s="437"/>
      <c r="G231" s="435"/>
      <c r="H231" s="436"/>
      <c r="I231" s="436"/>
      <c r="J231" s="437"/>
      <c r="K231" s="409"/>
      <c r="L231" s="255"/>
    </row>
    <row r="232" spans="1:15" x14ac:dyDescent="0.3">
      <c r="B232" s="178" t="s">
        <v>120</v>
      </c>
      <c r="C232" s="195">
        <f>F232+D232</f>
        <v>0</v>
      </c>
      <c r="D232" s="196">
        <v>0</v>
      </c>
      <c r="E232" s="196">
        <v>0</v>
      </c>
      <c r="F232" s="197">
        <v>0</v>
      </c>
      <c r="G232" s="195">
        <f>SUM(H232:J232)</f>
        <v>-1.9308000000000005</v>
      </c>
      <c r="H232" s="196">
        <v>0</v>
      </c>
      <c r="I232" s="196">
        <f>C244</f>
        <v>-1.9308000000000005</v>
      </c>
      <c r="J232" s="197">
        <f>C226*$J$54</f>
        <v>0</v>
      </c>
      <c r="K232" s="198">
        <f>C232+G232</f>
        <v>-1.9308000000000005</v>
      </c>
      <c r="L232" s="255"/>
    </row>
    <row r="233" spans="1:15" x14ac:dyDescent="0.3">
      <c r="B233" s="178" t="s">
        <v>121</v>
      </c>
      <c r="C233" s="179">
        <f t="shared" ref="C233:C234" si="18">F233+D233</f>
        <v>0</v>
      </c>
      <c r="D233" s="199">
        <f>E253</f>
        <v>0</v>
      </c>
      <c r="E233" s="199">
        <f>E253</f>
        <v>0</v>
      </c>
      <c r="F233" s="200">
        <f>F238</f>
        <v>0</v>
      </c>
      <c r="G233" s="179">
        <f>SUM(H233:J233)</f>
        <v>1</v>
      </c>
      <c r="H233" s="199">
        <f>F240</f>
        <v>0</v>
      </c>
      <c r="I233" s="199">
        <f>C239</f>
        <v>1</v>
      </c>
      <c r="J233" s="200">
        <v>0</v>
      </c>
      <c r="K233" s="198">
        <f>C233+G233</f>
        <v>1</v>
      </c>
      <c r="L233" s="255"/>
    </row>
    <row r="234" spans="1:15" ht="15" thickBot="1" x14ac:dyDescent="0.35">
      <c r="B234" s="201" t="s">
        <v>122</v>
      </c>
      <c r="C234" s="202">
        <f t="shared" si="18"/>
        <v>0</v>
      </c>
      <c r="D234" s="203">
        <f t="shared" ref="D234:K234" si="19">D232+D233</f>
        <v>0</v>
      </c>
      <c r="E234" s="203">
        <f t="shared" si="19"/>
        <v>0</v>
      </c>
      <c r="F234" s="204">
        <f t="shared" si="19"/>
        <v>0</v>
      </c>
      <c r="G234" s="202">
        <f t="shared" si="19"/>
        <v>-0.93080000000000052</v>
      </c>
      <c r="H234" s="203">
        <f t="shared" si="19"/>
        <v>0</v>
      </c>
      <c r="I234" s="203">
        <f t="shared" si="19"/>
        <v>-0.93080000000000052</v>
      </c>
      <c r="J234" s="204">
        <f t="shared" si="19"/>
        <v>0</v>
      </c>
      <c r="K234" s="205">
        <f t="shared" si="19"/>
        <v>-0.93080000000000052</v>
      </c>
      <c r="L234" s="255"/>
    </row>
    <row r="235" spans="1:15" ht="13.2" customHeight="1" thickBot="1" x14ac:dyDescent="0.35">
      <c r="B235" s="276"/>
      <c r="C235" s="277"/>
      <c r="D235" s="277"/>
      <c r="E235" s="277"/>
      <c r="F235" s="277"/>
      <c r="G235" s="277"/>
      <c r="H235" s="277"/>
      <c r="I235" s="277"/>
      <c r="J235" s="277"/>
      <c r="K235" s="277"/>
      <c r="L235" s="255"/>
    </row>
    <row r="236" spans="1:15" ht="13.2" customHeight="1" thickBot="1" x14ac:dyDescent="0.35">
      <c r="B236" s="445" t="s">
        <v>176</v>
      </c>
      <c r="C236" s="446"/>
      <c r="D236" s="447"/>
      <c r="E236" s="277"/>
      <c r="F236" s="277"/>
      <c r="G236" s="277"/>
      <c r="H236" s="277"/>
      <c r="I236" s="277"/>
      <c r="J236" s="277"/>
      <c r="K236" s="277"/>
      <c r="L236" s="255"/>
    </row>
    <row r="237" spans="1:15" ht="15.75" customHeight="1" x14ac:dyDescent="0.3">
      <c r="B237" s="282" t="s">
        <v>177</v>
      </c>
      <c r="C237" s="448">
        <v>10</v>
      </c>
      <c r="D237" s="449"/>
      <c r="E237" s="277"/>
      <c r="F237" s="277"/>
      <c r="G237" s="277"/>
      <c r="H237" s="277"/>
      <c r="I237" s="277"/>
      <c r="J237" s="277"/>
      <c r="K237" s="277"/>
      <c r="L237" s="255"/>
    </row>
    <row r="238" spans="1:15" ht="13.2" customHeight="1" x14ac:dyDescent="0.3">
      <c r="B238" s="283" t="s">
        <v>178</v>
      </c>
      <c r="C238" s="450">
        <v>50</v>
      </c>
      <c r="D238" s="451"/>
      <c r="E238" s="277"/>
      <c r="F238" s="277"/>
      <c r="G238" s="277"/>
      <c r="H238" s="277"/>
      <c r="I238" s="277"/>
      <c r="J238" s="277"/>
      <c r="K238" s="277"/>
      <c r="L238" s="255"/>
    </row>
    <row r="239" spans="1:15" ht="13.2" customHeight="1" x14ac:dyDescent="0.3">
      <c r="B239" s="283" t="s">
        <v>179</v>
      </c>
      <c r="C239" s="452">
        <f>C238/C240</f>
        <v>1</v>
      </c>
      <c r="D239" s="453"/>
      <c r="E239" s="277"/>
      <c r="F239" s="277"/>
      <c r="G239" s="277"/>
      <c r="H239" s="277"/>
      <c r="I239" s="277"/>
      <c r="J239" s="277"/>
      <c r="K239" s="277"/>
      <c r="L239" s="255"/>
    </row>
    <row r="240" spans="1:15" ht="13.2" customHeight="1" x14ac:dyDescent="0.3">
      <c r="B240" s="283" t="s">
        <v>180</v>
      </c>
      <c r="C240" s="452">
        <v>50</v>
      </c>
      <c r="D240" s="453"/>
      <c r="E240" s="277"/>
      <c r="F240" s="277"/>
      <c r="G240" s="277"/>
      <c r="H240" s="277"/>
      <c r="I240" s="277"/>
      <c r="J240" s="277"/>
      <c r="K240" s="277"/>
      <c r="L240" s="255"/>
    </row>
    <row r="241" spans="1:15" ht="14.25" customHeight="1" x14ac:dyDescent="0.3">
      <c r="B241" s="284" t="s">
        <v>181</v>
      </c>
      <c r="C241" s="452">
        <v>3.6</v>
      </c>
      <c r="D241" s="453"/>
      <c r="E241" s="277"/>
      <c r="F241" s="277"/>
      <c r="G241" s="277"/>
      <c r="H241" s="277"/>
      <c r="I241" s="277"/>
      <c r="J241" s="277"/>
      <c r="K241" s="277"/>
      <c r="L241" s="255"/>
    </row>
    <row r="242" spans="1:15" ht="13.2" customHeight="1" x14ac:dyDescent="0.3">
      <c r="B242" s="284" t="s">
        <v>182</v>
      </c>
      <c r="C242" s="441">
        <v>0.69</v>
      </c>
      <c r="D242" s="442"/>
      <c r="E242" s="277"/>
      <c r="F242" s="277"/>
      <c r="G242" s="277"/>
      <c r="H242" s="277"/>
      <c r="I242" s="277"/>
      <c r="J242" s="277"/>
      <c r="K242" s="277"/>
      <c r="L242" s="255"/>
    </row>
    <row r="243" spans="1:15" ht="13.2" customHeight="1" x14ac:dyDescent="0.3">
      <c r="B243" s="284" t="s">
        <v>183</v>
      </c>
      <c r="C243" s="441">
        <v>0.24529999999999999</v>
      </c>
      <c r="D243" s="442"/>
      <c r="E243" s="277"/>
      <c r="F243" s="277"/>
      <c r="G243" s="277"/>
      <c r="H243" s="277"/>
      <c r="I243" s="277"/>
      <c r="J243" s="277"/>
      <c r="K243" s="277"/>
      <c r="L243" s="255"/>
    </row>
    <row r="244" spans="1:15" ht="13.2" customHeight="1" thickBot="1" x14ac:dyDescent="0.35">
      <c r="B244" s="266" t="s">
        <v>184</v>
      </c>
      <c r="C244" s="443">
        <f>C237*C242-C237*C241*C243</f>
        <v>-1.9308000000000005</v>
      </c>
      <c r="D244" s="444"/>
      <c r="E244" s="277"/>
      <c r="F244" s="277"/>
      <c r="G244" s="277"/>
      <c r="H244" s="277"/>
      <c r="I244" s="277"/>
      <c r="J244" s="277"/>
      <c r="K244" s="277"/>
      <c r="L244" s="255"/>
    </row>
    <row r="245" spans="1:15" ht="13.2" customHeight="1" thickBot="1" x14ac:dyDescent="0.35">
      <c r="B245" s="276"/>
      <c r="C245" s="277"/>
      <c r="D245" s="277"/>
      <c r="E245" s="277"/>
      <c r="F245" s="277"/>
      <c r="G245" s="277"/>
      <c r="H245" s="277"/>
      <c r="I245" s="277"/>
      <c r="J245" s="277"/>
      <c r="K245" s="277"/>
      <c r="L245" s="255"/>
    </row>
    <row r="246" spans="1:15" ht="15" thickBot="1" x14ac:dyDescent="0.35">
      <c r="B246" s="423" t="s">
        <v>132</v>
      </c>
      <c r="C246" s="426" t="s">
        <v>8</v>
      </c>
      <c r="D246" s="427"/>
      <c r="E246" s="427"/>
      <c r="F246" s="428"/>
      <c r="G246" s="426" t="s">
        <v>9</v>
      </c>
      <c r="H246" s="427"/>
      <c r="I246" s="427"/>
      <c r="J246" s="428"/>
      <c r="K246" s="407" t="s">
        <v>117</v>
      </c>
      <c r="L246" s="255"/>
    </row>
    <row r="247" spans="1:15" x14ac:dyDescent="0.3">
      <c r="B247" s="424"/>
      <c r="C247" s="431" t="s">
        <v>118</v>
      </c>
      <c r="D247" s="429" t="s">
        <v>13</v>
      </c>
      <c r="E247" s="429" t="s">
        <v>14</v>
      </c>
      <c r="F247" s="417" t="s">
        <v>15</v>
      </c>
      <c r="G247" s="431" t="s">
        <v>118</v>
      </c>
      <c r="H247" s="429" t="s">
        <v>119</v>
      </c>
      <c r="I247" s="429" t="s">
        <v>18</v>
      </c>
      <c r="J247" s="417" t="s">
        <v>19</v>
      </c>
      <c r="K247" s="408"/>
      <c r="L247" s="255"/>
    </row>
    <row r="248" spans="1:15" ht="37.200000000000003" customHeight="1" thickBot="1" x14ac:dyDescent="0.35">
      <c r="B248" s="425"/>
      <c r="C248" s="435"/>
      <c r="D248" s="436"/>
      <c r="E248" s="436"/>
      <c r="F248" s="437"/>
      <c r="G248" s="435"/>
      <c r="H248" s="436"/>
      <c r="I248" s="436"/>
      <c r="J248" s="437"/>
      <c r="K248" s="409"/>
      <c r="L248" s="255"/>
    </row>
    <row r="249" spans="1:15" x14ac:dyDescent="0.3">
      <c r="B249" s="178" t="s">
        <v>133</v>
      </c>
      <c r="C249" s="215">
        <f>D249+F249</f>
        <v>0.96909363042725127</v>
      </c>
      <c r="D249" s="216">
        <f>E53</f>
        <v>0.39804804095041924</v>
      </c>
      <c r="E249" s="216">
        <f>F53</f>
        <v>0.12438321747358057</v>
      </c>
      <c r="F249" s="217">
        <f>G53</f>
        <v>0.57104558947683204</v>
      </c>
      <c r="G249" s="215">
        <f>H249+I249+J249</f>
        <v>1.2648944449255191</v>
      </c>
      <c r="H249" s="216">
        <f>I53</f>
        <v>0.49452431334043878</v>
      </c>
      <c r="I249" s="216">
        <f>J53</f>
        <v>0.63809149937038034</v>
      </c>
      <c r="J249" s="217">
        <f>K53</f>
        <v>0.13227863221469999</v>
      </c>
      <c r="K249" s="80">
        <f>C249+G249</f>
        <v>2.2339880753527703</v>
      </c>
      <c r="L249" s="255"/>
    </row>
    <row r="250" spans="1:15" x14ac:dyDescent="0.3">
      <c r="B250" s="178" t="s">
        <v>134</v>
      </c>
      <c r="C250" s="218">
        <f>D250+F250</f>
        <v>0.96909363042725127</v>
      </c>
      <c r="D250" s="219">
        <f>($E$44+D234)/$F$13</f>
        <v>0.39804804095041924</v>
      </c>
      <c r="E250" s="219">
        <f>($F$44+E234)/$F$13</f>
        <v>0.12438321747358057</v>
      </c>
      <c r="F250" s="220">
        <f>($G$44+F234)/$G$13</f>
        <v>0.57104558947683204</v>
      </c>
      <c r="G250" s="218">
        <f>H250+I250+J250</f>
        <v>1.2634672643992499</v>
      </c>
      <c r="H250" s="219">
        <f>(H234+$I$44)/$I$13</f>
        <v>0.49452431334043878</v>
      </c>
      <c r="I250" s="219">
        <f>(I234+$J$44)/$J$13</f>
        <v>0.63666431884411123</v>
      </c>
      <c r="J250" s="220">
        <f>(J234+$K$44)/$K$13</f>
        <v>0.13227863221469999</v>
      </c>
      <c r="K250" s="80">
        <f>C250+G250</f>
        <v>2.2325608948265012</v>
      </c>
      <c r="L250" s="255"/>
    </row>
    <row r="251" spans="1:15" ht="15" thickBot="1" x14ac:dyDescent="0.35">
      <c r="B251" s="221" t="s">
        <v>135</v>
      </c>
      <c r="C251" s="222">
        <f>C250-C249</f>
        <v>0</v>
      </c>
      <c r="D251" s="223">
        <f t="shared" ref="D251:J251" si="20">D250-D249</f>
        <v>0</v>
      </c>
      <c r="E251" s="223">
        <f t="shared" si="20"/>
        <v>0</v>
      </c>
      <c r="F251" s="224">
        <f t="shared" si="20"/>
        <v>0</v>
      </c>
      <c r="G251" s="222">
        <f t="shared" si="20"/>
        <v>-1.4271805262691117E-3</v>
      </c>
      <c r="H251" s="223">
        <f t="shared" si="20"/>
        <v>0</v>
      </c>
      <c r="I251" s="223">
        <f t="shared" si="20"/>
        <v>-1.4271805262691117E-3</v>
      </c>
      <c r="J251" s="224">
        <f t="shared" si="20"/>
        <v>0</v>
      </c>
      <c r="K251" s="225">
        <f>C251+G251</f>
        <v>-1.4271805262691117E-3</v>
      </c>
      <c r="L251" s="255"/>
    </row>
    <row r="252" spans="1:15" ht="13.2" customHeight="1" x14ac:dyDescent="0.3">
      <c r="B252" s="276"/>
      <c r="C252" s="277"/>
      <c r="D252" s="277"/>
      <c r="E252" s="277"/>
      <c r="F252" s="277"/>
      <c r="G252" s="277"/>
      <c r="H252" s="277"/>
      <c r="I252" s="277"/>
      <c r="J252" s="277"/>
      <c r="K252" s="277"/>
      <c r="L252" s="255"/>
    </row>
    <row r="253" spans="1:15" ht="13.2" customHeight="1" thickBot="1" x14ac:dyDescent="0.35">
      <c r="A253" s="1" t="s">
        <v>185</v>
      </c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"/>
      <c r="N253" s="2"/>
      <c r="O253" s="2"/>
    </row>
    <row r="254" spans="1:15" ht="13.2" customHeight="1" thickTop="1" thickBot="1" x14ac:dyDescent="0.35">
      <c r="B254" s="276"/>
      <c r="C254" s="277"/>
      <c r="D254" s="277"/>
      <c r="E254" s="277"/>
      <c r="F254" s="277"/>
      <c r="G254" s="277"/>
      <c r="H254" s="277"/>
      <c r="I254" s="277"/>
      <c r="J254" s="277"/>
      <c r="K254" s="277"/>
      <c r="L254" s="255"/>
    </row>
    <row r="255" spans="1:15" ht="13.2" customHeight="1" thickBot="1" x14ac:dyDescent="0.35">
      <c r="B255" s="454" t="s">
        <v>176</v>
      </c>
      <c r="C255" s="455"/>
      <c r="D255" s="456"/>
      <c r="E255" s="277"/>
      <c r="F255" s="277"/>
      <c r="G255" s="277"/>
      <c r="H255" s="277"/>
      <c r="I255" s="277"/>
      <c r="J255" s="277"/>
      <c r="K255" s="277"/>
      <c r="L255" s="255"/>
    </row>
    <row r="256" spans="1:15" ht="15.75" customHeight="1" x14ac:dyDescent="0.3">
      <c r="B256" s="285" t="s">
        <v>186</v>
      </c>
      <c r="C256" s="457">
        <v>559</v>
      </c>
      <c r="D256" s="458"/>
      <c r="E256" s="277"/>
      <c r="F256" s="277"/>
      <c r="G256" s="277"/>
      <c r="H256" s="277"/>
      <c r="I256" s="277"/>
      <c r="J256" s="277"/>
      <c r="K256" s="277"/>
      <c r="L256" s="255"/>
    </row>
    <row r="257" spans="2:12" ht="15.75" customHeight="1" x14ac:dyDescent="0.3">
      <c r="B257" s="283" t="s">
        <v>178</v>
      </c>
      <c r="C257" s="450">
        <v>150.93</v>
      </c>
      <c r="D257" s="451"/>
      <c r="E257" s="277"/>
      <c r="F257" s="277"/>
      <c r="G257" s="277"/>
      <c r="H257" s="277"/>
      <c r="I257" s="277"/>
      <c r="J257" s="277"/>
      <c r="K257" s="277"/>
      <c r="L257" s="255"/>
    </row>
    <row r="258" spans="2:12" ht="15.75" customHeight="1" x14ac:dyDescent="0.3">
      <c r="B258" s="283" t="s">
        <v>179</v>
      </c>
      <c r="C258" s="452">
        <f>C257/C259</f>
        <v>25.155000000000001</v>
      </c>
      <c r="D258" s="453"/>
      <c r="E258" s="277"/>
      <c r="F258" s="277"/>
      <c r="G258" s="277"/>
      <c r="H258" s="277"/>
      <c r="I258" s="277"/>
      <c r="J258" s="277"/>
      <c r="K258" s="277"/>
      <c r="L258" s="255"/>
    </row>
    <row r="259" spans="2:12" ht="15.75" customHeight="1" x14ac:dyDescent="0.3">
      <c r="B259" s="283" t="s">
        <v>180</v>
      </c>
      <c r="C259" s="452">
        <v>6</v>
      </c>
      <c r="D259" s="453"/>
      <c r="E259" s="277"/>
      <c r="F259" s="277"/>
      <c r="G259" s="277"/>
      <c r="H259" s="277"/>
      <c r="I259" s="277"/>
      <c r="J259" s="277"/>
      <c r="K259" s="277"/>
      <c r="L259" s="255"/>
    </row>
    <row r="260" spans="2:12" ht="15.75" customHeight="1" thickBot="1" x14ac:dyDescent="0.35">
      <c r="B260" s="266" t="s">
        <v>187</v>
      </c>
      <c r="C260" s="459">
        <v>21.43</v>
      </c>
      <c r="D260" s="460"/>
      <c r="E260" s="277"/>
      <c r="F260" s="277"/>
      <c r="G260" s="277"/>
      <c r="H260" s="277"/>
      <c r="I260" s="277"/>
      <c r="J260" s="277"/>
      <c r="K260" s="277"/>
      <c r="L260" s="255"/>
    </row>
    <row r="261" spans="2:12" ht="13.2" customHeight="1" thickBot="1" x14ac:dyDescent="0.35">
      <c r="B261" s="276"/>
      <c r="C261" s="277"/>
      <c r="D261" s="277"/>
      <c r="E261" s="277"/>
      <c r="F261" s="277"/>
      <c r="G261" s="277"/>
      <c r="H261" s="277"/>
      <c r="I261" s="277"/>
      <c r="J261" s="277"/>
      <c r="K261" s="277"/>
      <c r="L261" s="255"/>
    </row>
    <row r="262" spans="2:12" ht="13.2" customHeight="1" thickBot="1" x14ac:dyDescent="0.35">
      <c r="B262" s="423" t="s">
        <v>116</v>
      </c>
      <c r="C262" s="426" t="s">
        <v>8</v>
      </c>
      <c r="D262" s="427"/>
      <c r="E262" s="427"/>
      <c r="F262" s="428"/>
      <c r="G262" s="426" t="s">
        <v>9</v>
      </c>
      <c r="H262" s="427"/>
      <c r="I262" s="427"/>
      <c r="J262" s="428"/>
      <c r="K262" s="407" t="s">
        <v>117</v>
      </c>
      <c r="L262" s="255"/>
    </row>
    <row r="263" spans="2:12" ht="13.2" customHeight="1" x14ac:dyDescent="0.3">
      <c r="B263" s="424"/>
      <c r="C263" s="431" t="s">
        <v>118</v>
      </c>
      <c r="D263" s="429" t="s">
        <v>13</v>
      </c>
      <c r="E263" s="429" t="s">
        <v>14</v>
      </c>
      <c r="F263" s="417" t="s">
        <v>15</v>
      </c>
      <c r="G263" s="431" t="s">
        <v>118</v>
      </c>
      <c r="H263" s="429" t="s">
        <v>119</v>
      </c>
      <c r="I263" s="429" t="s">
        <v>18</v>
      </c>
      <c r="J263" s="417" t="s">
        <v>19</v>
      </c>
      <c r="K263" s="408"/>
      <c r="L263" s="255"/>
    </row>
    <row r="264" spans="2:12" ht="46.5" customHeight="1" thickBot="1" x14ac:dyDescent="0.35">
      <c r="B264" s="425"/>
      <c r="C264" s="435"/>
      <c r="D264" s="436"/>
      <c r="E264" s="436"/>
      <c r="F264" s="437"/>
      <c r="G264" s="435"/>
      <c r="H264" s="436"/>
      <c r="I264" s="436"/>
      <c r="J264" s="437"/>
      <c r="K264" s="409"/>
      <c r="L264" s="255"/>
    </row>
    <row r="265" spans="2:12" ht="13.2" customHeight="1" x14ac:dyDescent="0.3">
      <c r="B265" s="178" t="s">
        <v>188</v>
      </c>
      <c r="C265" s="195">
        <f>F265+D265</f>
        <v>21.43</v>
      </c>
      <c r="D265" s="196">
        <f>C260</f>
        <v>21.43</v>
      </c>
      <c r="E265" s="196">
        <f>C260</f>
        <v>21.43</v>
      </c>
      <c r="F265" s="197">
        <v>0</v>
      </c>
      <c r="G265" s="195">
        <v>0</v>
      </c>
      <c r="H265" s="196">
        <v>0</v>
      </c>
      <c r="I265" s="196">
        <v>0</v>
      </c>
      <c r="J265" s="197"/>
      <c r="K265" s="198">
        <f>C265+G265</f>
        <v>21.43</v>
      </c>
      <c r="L265" s="255"/>
    </row>
    <row r="266" spans="2:12" ht="13.2" customHeight="1" x14ac:dyDescent="0.3">
      <c r="B266" s="178" t="s">
        <v>121</v>
      </c>
      <c r="C266" s="179">
        <f t="shared" ref="C266:C267" si="21">F266+D266</f>
        <v>25.155000000000001</v>
      </c>
      <c r="D266" s="199">
        <f>C258</f>
        <v>25.155000000000001</v>
      </c>
      <c r="E266" s="199">
        <f>C258</f>
        <v>25.155000000000001</v>
      </c>
      <c r="F266" s="200">
        <f>F271</f>
        <v>0</v>
      </c>
      <c r="G266" s="179">
        <f>SUM(H266:J266)</f>
        <v>0</v>
      </c>
      <c r="H266" s="199">
        <f>C256*D259</f>
        <v>0</v>
      </c>
      <c r="I266" s="199">
        <f>C256*D260</f>
        <v>0</v>
      </c>
      <c r="J266" s="200"/>
      <c r="K266" s="198">
        <f>C266+G266</f>
        <v>25.155000000000001</v>
      </c>
      <c r="L266" s="255"/>
    </row>
    <row r="267" spans="2:12" ht="13.2" customHeight="1" thickBot="1" x14ac:dyDescent="0.35">
      <c r="B267" s="201" t="s">
        <v>122</v>
      </c>
      <c r="C267" s="202">
        <f t="shared" si="21"/>
        <v>46.585000000000001</v>
      </c>
      <c r="D267" s="203">
        <f t="shared" ref="D267:K267" si="22">D265+D266</f>
        <v>46.585000000000001</v>
      </c>
      <c r="E267" s="203">
        <f t="shared" si="22"/>
        <v>46.585000000000001</v>
      </c>
      <c r="F267" s="204">
        <f t="shared" si="22"/>
        <v>0</v>
      </c>
      <c r="G267" s="202">
        <f t="shared" si="22"/>
        <v>0</v>
      </c>
      <c r="H267" s="203">
        <f t="shared" si="22"/>
        <v>0</v>
      </c>
      <c r="I267" s="203">
        <f t="shared" si="22"/>
        <v>0</v>
      </c>
      <c r="J267" s="204">
        <f t="shared" si="22"/>
        <v>0</v>
      </c>
      <c r="K267" s="205">
        <f t="shared" si="22"/>
        <v>46.585000000000001</v>
      </c>
      <c r="L267" s="255"/>
    </row>
    <row r="268" spans="2:12" ht="13.2" customHeight="1" thickBot="1" x14ac:dyDescent="0.35">
      <c r="B268" s="276"/>
      <c r="C268" s="277"/>
      <c r="D268" s="277"/>
      <c r="E268" s="277"/>
      <c r="F268" s="277"/>
      <c r="G268" s="277"/>
      <c r="H268" s="277"/>
      <c r="I268" s="277"/>
      <c r="J268" s="277"/>
      <c r="K268" s="277"/>
      <c r="L268" s="255"/>
    </row>
    <row r="269" spans="2:12" ht="13.2" customHeight="1" thickBot="1" x14ac:dyDescent="0.35">
      <c r="B269" s="423" t="s">
        <v>132</v>
      </c>
      <c r="C269" s="426" t="s">
        <v>8</v>
      </c>
      <c r="D269" s="427"/>
      <c r="E269" s="427"/>
      <c r="F269" s="428"/>
      <c r="G269" s="426" t="s">
        <v>9</v>
      </c>
      <c r="H269" s="427"/>
      <c r="I269" s="427"/>
      <c r="J269" s="428"/>
      <c r="K269" s="407" t="s">
        <v>117</v>
      </c>
      <c r="L269" s="255"/>
    </row>
    <row r="270" spans="2:12" ht="13.2" customHeight="1" x14ac:dyDescent="0.3">
      <c r="B270" s="424"/>
      <c r="C270" s="431" t="s">
        <v>118</v>
      </c>
      <c r="D270" s="429" t="s">
        <v>13</v>
      </c>
      <c r="E270" s="429" t="s">
        <v>14</v>
      </c>
      <c r="F270" s="417" t="s">
        <v>15</v>
      </c>
      <c r="G270" s="431" t="s">
        <v>118</v>
      </c>
      <c r="H270" s="429" t="s">
        <v>119</v>
      </c>
      <c r="I270" s="429" t="s">
        <v>18</v>
      </c>
      <c r="J270" s="417" t="s">
        <v>19</v>
      </c>
      <c r="K270" s="408"/>
      <c r="L270" s="255"/>
    </row>
    <row r="271" spans="2:12" ht="44.25" customHeight="1" thickBot="1" x14ac:dyDescent="0.35">
      <c r="B271" s="425"/>
      <c r="C271" s="435"/>
      <c r="D271" s="436"/>
      <c r="E271" s="436"/>
      <c r="F271" s="437"/>
      <c r="G271" s="435"/>
      <c r="H271" s="436"/>
      <c r="I271" s="436"/>
      <c r="J271" s="437"/>
      <c r="K271" s="409"/>
      <c r="L271" s="255"/>
    </row>
    <row r="272" spans="2:12" ht="13.2" customHeight="1" x14ac:dyDescent="0.3">
      <c r="B272" s="178" t="s">
        <v>133</v>
      </c>
      <c r="C272" s="215">
        <f>D272+F272</f>
        <v>0.96909363042725127</v>
      </c>
      <c r="D272" s="216">
        <f>D223</f>
        <v>0.39804804095041924</v>
      </c>
      <c r="E272" s="216">
        <f>E223</f>
        <v>0.12438321747358057</v>
      </c>
      <c r="F272" s="217">
        <f>F223</f>
        <v>0.57104558947683204</v>
      </c>
      <c r="G272" s="215">
        <f>H272+I272+J272</f>
        <v>1.2648944449255191</v>
      </c>
      <c r="H272" s="216">
        <f>H223</f>
        <v>0.49452431334043878</v>
      </c>
      <c r="I272" s="216">
        <f>I223</f>
        <v>0.63809149937038034</v>
      </c>
      <c r="J272" s="217">
        <f>J223</f>
        <v>0.13227863221469999</v>
      </c>
      <c r="K272" s="80">
        <f>C272+G272</f>
        <v>2.2339880753527703</v>
      </c>
      <c r="L272" s="255"/>
    </row>
    <row r="273" spans="1:15" ht="13.2" customHeight="1" x14ac:dyDescent="0.3">
      <c r="B273" s="178" t="s">
        <v>134</v>
      </c>
      <c r="C273" s="218">
        <f>D273+F273</f>
        <v>1.030761857299396</v>
      </c>
      <c r="D273" s="219">
        <f>($E$44+D267)/$F$13</f>
        <v>0.45971626782256386</v>
      </c>
      <c r="E273" s="219">
        <f>($F$44+E267)/$F$13</f>
        <v>0.18605144434572521</v>
      </c>
      <c r="F273" s="220">
        <f>($G$44+F267)/$G$13</f>
        <v>0.57104558947683204</v>
      </c>
      <c r="G273" s="218">
        <f>H273+I273+J273</f>
        <v>1.2648944449255191</v>
      </c>
      <c r="H273" s="219">
        <f>(H267+$I$44)/$I$13</f>
        <v>0.49452431334043878</v>
      </c>
      <c r="I273" s="219">
        <f>(I267+$J$44)/$J$13</f>
        <v>0.63809149937038034</v>
      </c>
      <c r="J273" s="220">
        <f>(J267+$K$44)/$K$13</f>
        <v>0.13227863221469999</v>
      </c>
      <c r="K273" s="80">
        <f>C273+G273</f>
        <v>2.295656302224915</v>
      </c>
      <c r="L273" s="255"/>
    </row>
    <row r="274" spans="1:15" ht="13.2" customHeight="1" thickBot="1" x14ac:dyDescent="0.35">
      <c r="B274" s="221" t="s">
        <v>135</v>
      </c>
      <c r="C274" s="222">
        <f>C273-C272</f>
        <v>6.1668226872144682E-2</v>
      </c>
      <c r="D274" s="223">
        <f t="shared" ref="D274:J274" si="23">D273-D272</f>
        <v>6.1668226872144627E-2</v>
      </c>
      <c r="E274" s="223">
        <f t="shared" si="23"/>
        <v>6.1668226872144641E-2</v>
      </c>
      <c r="F274" s="224">
        <f t="shared" si="23"/>
        <v>0</v>
      </c>
      <c r="G274" s="222">
        <f t="shared" si="23"/>
        <v>0</v>
      </c>
      <c r="H274" s="223">
        <f t="shared" si="23"/>
        <v>0</v>
      </c>
      <c r="I274" s="223">
        <f t="shared" si="23"/>
        <v>0</v>
      </c>
      <c r="J274" s="224">
        <f t="shared" si="23"/>
        <v>0</v>
      </c>
      <c r="K274" s="225">
        <f>C274+G274</f>
        <v>6.1668226872144682E-2</v>
      </c>
      <c r="L274" s="255"/>
    </row>
    <row r="275" spans="1:15" ht="15" customHeight="1" x14ac:dyDescent="0.3">
      <c r="B275" s="276"/>
      <c r="C275" s="277"/>
      <c r="D275" s="277"/>
      <c r="E275" s="277"/>
      <c r="F275" s="277"/>
      <c r="G275" s="277"/>
      <c r="H275" s="277"/>
      <c r="I275" s="277"/>
      <c r="J275" s="277"/>
      <c r="K275" s="277"/>
      <c r="L275" s="255"/>
    </row>
    <row r="276" spans="1:15" ht="15" hidden="1" thickBot="1" x14ac:dyDescent="0.35">
      <c r="A276" s="297" t="s">
        <v>189</v>
      </c>
      <c r="B276" s="298"/>
      <c r="C276" s="298"/>
      <c r="D276" s="298"/>
      <c r="E276" s="298"/>
      <c r="F276" s="298"/>
      <c r="G276" s="298"/>
      <c r="H276" s="298"/>
      <c r="I276" s="298"/>
      <c r="J276" s="298"/>
      <c r="K276" s="298"/>
      <c r="L276" s="278"/>
      <c r="M276" s="2"/>
      <c r="N276" s="2"/>
      <c r="O276" s="2"/>
    </row>
    <row r="277" spans="1:15" ht="15.6" hidden="1" thickTop="1" thickBot="1" x14ac:dyDescent="0.35">
      <c r="A277" s="299"/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255"/>
    </row>
    <row r="278" spans="1:15" ht="15" hidden="1" thickBot="1" x14ac:dyDescent="0.35">
      <c r="A278" s="299"/>
      <c r="B278" s="493" t="s">
        <v>176</v>
      </c>
      <c r="C278" s="494"/>
      <c r="D278" s="495"/>
      <c r="E278" s="300"/>
      <c r="F278" s="300"/>
      <c r="G278" s="300"/>
      <c r="H278" s="300"/>
      <c r="I278" s="300"/>
      <c r="J278" s="300"/>
      <c r="K278" s="300"/>
      <c r="L278" s="255"/>
    </row>
    <row r="279" spans="1:15" hidden="1" x14ac:dyDescent="0.3">
      <c r="A279" s="299"/>
      <c r="B279" s="301" t="s">
        <v>190</v>
      </c>
      <c r="C279" s="496">
        <v>0.20499999999999999</v>
      </c>
      <c r="D279" s="497"/>
      <c r="E279" s="300"/>
      <c r="F279" s="300"/>
      <c r="G279" s="300"/>
      <c r="H279" s="300"/>
      <c r="I279" s="300"/>
      <c r="J279" s="300"/>
      <c r="K279" s="300"/>
      <c r="L279" s="255"/>
    </row>
    <row r="280" spans="1:15" hidden="1" x14ac:dyDescent="0.3">
      <c r="A280" s="299"/>
      <c r="B280" s="302" t="s">
        <v>180</v>
      </c>
      <c r="C280" s="479">
        <v>20</v>
      </c>
      <c r="D280" s="480"/>
      <c r="E280" s="300"/>
      <c r="F280" s="300"/>
      <c r="G280" s="300"/>
      <c r="H280" s="300"/>
      <c r="I280" s="300"/>
      <c r="J280" s="300"/>
      <c r="K280" s="300"/>
      <c r="L280" s="255"/>
    </row>
    <row r="281" spans="1:15" hidden="1" x14ac:dyDescent="0.3">
      <c r="A281" s="299"/>
      <c r="B281" s="302" t="s">
        <v>191</v>
      </c>
      <c r="C281" s="479">
        <v>250000</v>
      </c>
      <c r="D281" s="480"/>
      <c r="E281" s="300"/>
      <c r="F281" s="300"/>
      <c r="G281" s="300"/>
      <c r="H281" s="300"/>
      <c r="I281" s="300"/>
      <c r="J281" s="300"/>
      <c r="K281" s="300"/>
      <c r="L281" s="255"/>
    </row>
    <row r="282" spans="1:15" hidden="1" x14ac:dyDescent="0.3">
      <c r="A282" s="299"/>
      <c r="B282" s="303" t="s">
        <v>192</v>
      </c>
      <c r="C282" s="479">
        <f>C281*C279/1000</f>
        <v>51.25</v>
      </c>
      <c r="D282" s="480"/>
      <c r="E282" s="300"/>
      <c r="F282" s="300"/>
      <c r="G282" s="300"/>
      <c r="H282" s="300"/>
      <c r="I282" s="300"/>
      <c r="J282" s="300"/>
      <c r="K282" s="300"/>
      <c r="L282" s="255"/>
    </row>
    <row r="283" spans="1:15" hidden="1" x14ac:dyDescent="0.3">
      <c r="A283" s="299"/>
      <c r="B283" s="302" t="s">
        <v>193</v>
      </c>
      <c r="C283" s="479">
        <v>3075</v>
      </c>
      <c r="D283" s="480"/>
      <c r="E283" s="300"/>
      <c r="F283" s="300"/>
      <c r="G283" s="300"/>
      <c r="H283" s="300"/>
      <c r="I283" s="300"/>
      <c r="J283" s="300"/>
      <c r="K283" s="300"/>
      <c r="L283" s="255"/>
    </row>
    <row r="284" spans="1:15" hidden="1" x14ac:dyDescent="0.3">
      <c r="A284" s="299"/>
      <c r="B284" s="302" t="s">
        <v>178</v>
      </c>
      <c r="C284" s="498">
        <v>205</v>
      </c>
      <c r="D284" s="499"/>
      <c r="E284" s="300"/>
      <c r="F284" s="300"/>
      <c r="G284" s="300"/>
      <c r="H284" s="300"/>
      <c r="I284" s="300"/>
      <c r="J284" s="300"/>
      <c r="K284" s="300"/>
      <c r="L284" s="255"/>
    </row>
    <row r="285" spans="1:15" hidden="1" x14ac:dyDescent="0.3">
      <c r="A285" s="299"/>
      <c r="B285" s="302" t="s">
        <v>194</v>
      </c>
      <c r="C285" s="479">
        <v>61.5</v>
      </c>
      <c r="D285" s="480"/>
      <c r="E285" s="300"/>
      <c r="F285" s="300"/>
      <c r="G285" s="300"/>
      <c r="H285" s="300"/>
      <c r="I285" s="300"/>
      <c r="J285" s="300"/>
      <c r="K285" s="300"/>
      <c r="L285" s="255"/>
    </row>
    <row r="286" spans="1:15" hidden="1" x14ac:dyDescent="0.3">
      <c r="A286" s="299"/>
      <c r="B286" s="302" t="s">
        <v>179</v>
      </c>
      <c r="C286" s="479">
        <f>(C284-C285)/C280</f>
        <v>7.1749999999999998</v>
      </c>
      <c r="D286" s="480"/>
      <c r="E286" s="300"/>
      <c r="F286" s="300"/>
      <c r="G286" s="300"/>
      <c r="H286" s="300"/>
      <c r="I286" s="300"/>
      <c r="J286" s="300"/>
      <c r="K286" s="300"/>
      <c r="L286" s="255"/>
    </row>
    <row r="287" spans="1:15" hidden="1" x14ac:dyDescent="0.3">
      <c r="A287" s="299"/>
      <c r="B287" s="481" t="s">
        <v>195</v>
      </c>
      <c r="C287" s="482"/>
      <c r="D287" s="483"/>
      <c r="E287" s="300"/>
      <c r="F287" s="300"/>
      <c r="G287" s="300"/>
      <c r="H287" s="300"/>
      <c r="I287" s="300"/>
      <c r="J287" s="300"/>
      <c r="K287" s="300"/>
      <c r="L287" s="255"/>
    </row>
    <row r="288" spans="1:15" hidden="1" x14ac:dyDescent="0.3">
      <c r="A288" s="299"/>
      <c r="B288" s="302" t="s">
        <v>196</v>
      </c>
      <c r="C288" s="304">
        <v>24000</v>
      </c>
      <c r="D288" s="305">
        <f>C288/C281</f>
        <v>9.6000000000000002E-2</v>
      </c>
      <c r="E288" s="300"/>
      <c r="F288" s="300"/>
      <c r="G288" s="300"/>
      <c r="H288" s="300"/>
      <c r="I288" s="300"/>
      <c r="J288" s="300"/>
      <c r="K288" s="300"/>
      <c r="L288" s="255"/>
    </row>
    <row r="289" spans="1:12" hidden="1" x14ac:dyDescent="0.3">
      <c r="A289" s="299"/>
      <c r="B289" s="302" t="s">
        <v>197</v>
      </c>
      <c r="C289" s="304">
        <v>70000</v>
      </c>
      <c r="D289" s="305">
        <f>C289/C281</f>
        <v>0.28000000000000003</v>
      </c>
      <c r="E289" s="300"/>
      <c r="F289" s="300"/>
      <c r="G289" s="300"/>
      <c r="H289" s="300"/>
      <c r="I289" s="300"/>
      <c r="J289" s="300"/>
      <c r="K289" s="300"/>
      <c r="L289" s="255"/>
    </row>
    <row r="290" spans="1:12" ht="15" hidden="1" thickBot="1" x14ac:dyDescent="0.35">
      <c r="A290" s="299"/>
      <c r="B290" s="306" t="s">
        <v>198</v>
      </c>
      <c r="C290" s="307">
        <v>156000</v>
      </c>
      <c r="D290" s="308">
        <f>C290/C281</f>
        <v>0.624</v>
      </c>
      <c r="E290" s="300"/>
      <c r="F290" s="300"/>
      <c r="G290" s="300"/>
      <c r="H290" s="300"/>
      <c r="I290" s="300"/>
      <c r="J290" s="300"/>
      <c r="K290" s="300"/>
      <c r="L290" s="255"/>
    </row>
    <row r="291" spans="1:12" ht="15" hidden="1" thickBot="1" x14ac:dyDescent="0.35">
      <c r="A291" s="299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  <c r="L291" s="255"/>
    </row>
    <row r="292" spans="1:12" ht="15" hidden="1" thickBot="1" x14ac:dyDescent="0.35">
      <c r="A292" s="299"/>
      <c r="B292" s="473" t="s">
        <v>116</v>
      </c>
      <c r="C292" s="476" t="s">
        <v>8</v>
      </c>
      <c r="D292" s="477"/>
      <c r="E292" s="477"/>
      <c r="F292" s="478"/>
      <c r="G292" s="476" t="s">
        <v>9</v>
      </c>
      <c r="H292" s="477"/>
      <c r="I292" s="477"/>
      <c r="J292" s="478"/>
      <c r="K292" s="484" t="s">
        <v>117</v>
      </c>
      <c r="L292" s="255"/>
    </row>
    <row r="293" spans="1:12" hidden="1" x14ac:dyDescent="0.3">
      <c r="A293" s="299"/>
      <c r="B293" s="474"/>
      <c r="C293" s="487" t="s">
        <v>118</v>
      </c>
      <c r="D293" s="489" t="s">
        <v>13</v>
      </c>
      <c r="E293" s="489" t="s">
        <v>14</v>
      </c>
      <c r="F293" s="491" t="s">
        <v>15</v>
      </c>
      <c r="G293" s="487" t="s">
        <v>118</v>
      </c>
      <c r="H293" s="489" t="s">
        <v>119</v>
      </c>
      <c r="I293" s="489" t="s">
        <v>18</v>
      </c>
      <c r="J293" s="491" t="s">
        <v>19</v>
      </c>
      <c r="K293" s="485"/>
      <c r="L293" s="255"/>
    </row>
    <row r="294" spans="1:12" ht="34.200000000000003" hidden="1" customHeight="1" thickBot="1" x14ac:dyDescent="0.35">
      <c r="A294" s="299"/>
      <c r="B294" s="475"/>
      <c r="C294" s="488"/>
      <c r="D294" s="490"/>
      <c r="E294" s="490"/>
      <c r="F294" s="492"/>
      <c r="G294" s="488"/>
      <c r="H294" s="490"/>
      <c r="I294" s="490"/>
      <c r="J294" s="492"/>
      <c r="K294" s="486"/>
      <c r="L294" s="255"/>
    </row>
    <row r="295" spans="1:12" hidden="1" x14ac:dyDescent="0.3">
      <c r="A295" s="299"/>
      <c r="B295" s="309" t="s">
        <v>199</v>
      </c>
      <c r="C295" s="310">
        <f>F295+D295</f>
        <v>-4.92</v>
      </c>
      <c r="D295" s="311">
        <f>C288*C279/1000*-1</f>
        <v>-4.92</v>
      </c>
      <c r="E295" s="311">
        <f>(C288*C279/1000)*-1</f>
        <v>-4.92</v>
      </c>
      <c r="F295" s="312">
        <v>0</v>
      </c>
      <c r="G295" s="310">
        <f>SUM(H295:J295)</f>
        <v>-46.33</v>
      </c>
      <c r="H295" s="311">
        <f>C289*C279/1000*-1</f>
        <v>-14.35</v>
      </c>
      <c r="I295" s="311">
        <f>C290*C279/1000*-1</f>
        <v>-31.979999999999997</v>
      </c>
      <c r="J295" s="312"/>
      <c r="K295" s="313">
        <f>C295+G295</f>
        <v>-51.25</v>
      </c>
    </row>
    <row r="296" spans="1:12" hidden="1" x14ac:dyDescent="0.3">
      <c r="A296" s="299"/>
      <c r="B296" s="309" t="s">
        <v>200</v>
      </c>
      <c r="C296" s="314">
        <f t="shared" ref="C296:C298" si="24">F296+D296</f>
        <v>0.29519999999999996</v>
      </c>
      <c r="D296" s="315">
        <f>C283*D288/1000</f>
        <v>0.29519999999999996</v>
      </c>
      <c r="E296" s="315">
        <f>C283*D288/1000</f>
        <v>0.29519999999999996</v>
      </c>
      <c r="F296" s="316"/>
      <c r="G296" s="314">
        <f>SUM(H296:J296)</f>
        <v>2.7798000000000003</v>
      </c>
      <c r="H296" s="315">
        <f>C283*D289/1000</f>
        <v>0.8610000000000001</v>
      </c>
      <c r="I296" s="315">
        <f>C283*D290/1000</f>
        <v>1.9188000000000001</v>
      </c>
      <c r="J296" s="316"/>
      <c r="K296" s="313"/>
    </row>
    <row r="297" spans="1:12" hidden="1" x14ac:dyDescent="0.3">
      <c r="A297" s="299"/>
      <c r="B297" s="309" t="s">
        <v>121</v>
      </c>
      <c r="C297" s="317">
        <f t="shared" si="24"/>
        <v>0.68879999999999997</v>
      </c>
      <c r="D297" s="318">
        <f>C286*D288</f>
        <v>0.68879999999999997</v>
      </c>
      <c r="E297" s="318">
        <f>C286*D288</f>
        <v>0.68879999999999997</v>
      </c>
      <c r="F297" s="319">
        <f>F302</f>
        <v>0</v>
      </c>
      <c r="G297" s="317">
        <f>SUM(H297:J297)</f>
        <v>6.4862000000000002</v>
      </c>
      <c r="H297" s="318">
        <f>C286*D289</f>
        <v>2.0090000000000003</v>
      </c>
      <c r="I297" s="318">
        <f>C286*D290</f>
        <v>4.4771999999999998</v>
      </c>
      <c r="J297" s="319"/>
      <c r="K297" s="313">
        <f>C297+G297</f>
        <v>7.1749999999999998</v>
      </c>
    </row>
    <row r="298" spans="1:12" ht="15" hidden="1" thickBot="1" x14ac:dyDescent="0.35">
      <c r="A298" s="299"/>
      <c r="B298" s="320" t="s">
        <v>122</v>
      </c>
      <c r="C298" s="321">
        <f t="shared" si="24"/>
        <v>-4.2312000000000003</v>
      </c>
      <c r="D298" s="322">
        <f t="shared" ref="D298:J298" si="25">D295+D297</f>
        <v>-4.2312000000000003</v>
      </c>
      <c r="E298" s="322">
        <f t="shared" si="25"/>
        <v>-4.2312000000000003</v>
      </c>
      <c r="F298" s="323">
        <f t="shared" si="25"/>
        <v>0</v>
      </c>
      <c r="G298" s="321">
        <f t="shared" si="25"/>
        <v>-39.843800000000002</v>
      </c>
      <c r="H298" s="322">
        <f t="shared" si="25"/>
        <v>-12.340999999999999</v>
      </c>
      <c r="I298" s="322">
        <f t="shared" si="25"/>
        <v>-27.502799999999997</v>
      </c>
      <c r="J298" s="323">
        <f t="shared" si="25"/>
        <v>0</v>
      </c>
      <c r="K298" s="324">
        <f>K295+K297</f>
        <v>-44.075000000000003</v>
      </c>
    </row>
    <row r="299" spans="1:12" ht="15" hidden="1" thickBot="1" x14ac:dyDescent="0.35">
      <c r="A299" s="299"/>
      <c r="B299" s="299"/>
      <c r="C299" s="299"/>
      <c r="D299" s="299"/>
      <c r="E299" s="299"/>
      <c r="F299" s="299"/>
      <c r="G299" s="299"/>
      <c r="H299" s="299"/>
      <c r="I299" s="299"/>
      <c r="J299" s="299"/>
      <c r="K299" s="299"/>
    </row>
    <row r="300" spans="1:12" ht="15" hidden="1" thickBot="1" x14ac:dyDescent="0.35">
      <c r="A300" s="299"/>
      <c r="B300" s="473" t="s">
        <v>132</v>
      </c>
      <c r="C300" s="476" t="s">
        <v>8</v>
      </c>
      <c r="D300" s="477"/>
      <c r="E300" s="477"/>
      <c r="F300" s="478"/>
      <c r="G300" s="476" t="s">
        <v>9</v>
      </c>
      <c r="H300" s="477"/>
      <c r="I300" s="477"/>
      <c r="J300" s="478"/>
      <c r="K300" s="484" t="s">
        <v>117</v>
      </c>
    </row>
    <row r="301" spans="1:12" hidden="1" x14ac:dyDescent="0.3">
      <c r="A301" s="299"/>
      <c r="B301" s="474"/>
      <c r="C301" s="487" t="s">
        <v>118</v>
      </c>
      <c r="D301" s="489" t="s">
        <v>13</v>
      </c>
      <c r="E301" s="489" t="s">
        <v>14</v>
      </c>
      <c r="F301" s="491" t="s">
        <v>15</v>
      </c>
      <c r="G301" s="487" t="s">
        <v>118</v>
      </c>
      <c r="H301" s="489" t="s">
        <v>119</v>
      </c>
      <c r="I301" s="489" t="s">
        <v>18</v>
      </c>
      <c r="J301" s="491" t="s">
        <v>19</v>
      </c>
      <c r="K301" s="485"/>
    </row>
    <row r="302" spans="1:12" ht="33.6" hidden="1" customHeight="1" thickBot="1" x14ac:dyDescent="0.35">
      <c r="A302" s="299"/>
      <c r="B302" s="475"/>
      <c r="C302" s="488"/>
      <c r="D302" s="490"/>
      <c r="E302" s="490"/>
      <c r="F302" s="492"/>
      <c r="G302" s="488"/>
      <c r="H302" s="490"/>
      <c r="I302" s="490"/>
      <c r="J302" s="492"/>
      <c r="K302" s="486"/>
    </row>
    <row r="303" spans="1:12" hidden="1" x14ac:dyDescent="0.3">
      <c r="A303" s="299"/>
      <c r="B303" s="309" t="s">
        <v>133</v>
      </c>
      <c r="C303" s="325">
        <f>D303+F303</f>
        <v>0.96909363042725127</v>
      </c>
      <c r="D303" s="326">
        <f t="shared" ref="D303:J303" si="26">D223</f>
        <v>0.39804804095041924</v>
      </c>
      <c r="E303" s="326">
        <f t="shared" si="26"/>
        <v>0.12438321747358057</v>
      </c>
      <c r="F303" s="327">
        <f t="shared" si="26"/>
        <v>0.57104558947683204</v>
      </c>
      <c r="G303" s="325">
        <f t="shared" si="26"/>
        <v>1.2648944449255191</v>
      </c>
      <c r="H303" s="326">
        <f t="shared" si="26"/>
        <v>0.49452431334043878</v>
      </c>
      <c r="I303" s="326">
        <f t="shared" si="26"/>
        <v>0.63809149937038034</v>
      </c>
      <c r="J303" s="327">
        <f t="shared" si="26"/>
        <v>0.13227863221469999</v>
      </c>
      <c r="K303" s="328">
        <f>C303+G303</f>
        <v>2.2339880753527703</v>
      </c>
    </row>
    <row r="304" spans="1:12" hidden="1" x14ac:dyDescent="0.3">
      <c r="A304" s="299"/>
      <c r="B304" s="309" t="s">
        <v>134</v>
      </c>
      <c r="C304" s="329">
        <f>D304+F304</f>
        <v>0.96349245834307351</v>
      </c>
      <c r="D304" s="330">
        <f>($E$44+D298)/$F$13</f>
        <v>0.39244686886624153</v>
      </c>
      <c r="E304" s="330">
        <f>($F$44+E298)/$F$13</f>
        <v>0.11878204538940287</v>
      </c>
      <c r="F304" s="331">
        <f>($G$44+F298)/$G$13</f>
        <v>0.57104558947683204</v>
      </c>
      <c r="G304" s="329">
        <f>H304+I304+J304</f>
        <v>1.2039029994325701</v>
      </c>
      <c r="H304" s="330">
        <f>(H298+$I$44)/$I$13</f>
        <v>0.47570246451473752</v>
      </c>
      <c r="I304" s="330">
        <f>(I298+$J$44)/$J$13</f>
        <v>0.5959219027031325</v>
      </c>
      <c r="J304" s="331">
        <f>(J298+$K$44)/$K$13</f>
        <v>0.13227863221469999</v>
      </c>
      <c r="K304" s="328">
        <f>C304+G304</f>
        <v>2.1673954577756436</v>
      </c>
    </row>
    <row r="305" spans="1:15" ht="15" hidden="1" thickBot="1" x14ac:dyDescent="0.35">
      <c r="A305" s="299"/>
      <c r="B305" s="332" t="s">
        <v>135</v>
      </c>
      <c r="C305" s="333">
        <f>C304-C303</f>
        <v>-5.6011720841777635E-3</v>
      </c>
      <c r="D305" s="334">
        <f t="shared" ref="D305:J305" si="27">D304-D303</f>
        <v>-5.601172084177708E-3</v>
      </c>
      <c r="E305" s="334">
        <f t="shared" si="27"/>
        <v>-5.6011720841776941E-3</v>
      </c>
      <c r="F305" s="335">
        <f t="shared" si="27"/>
        <v>0</v>
      </c>
      <c r="G305" s="333">
        <f t="shared" si="27"/>
        <v>-6.0991445492948992E-2</v>
      </c>
      <c r="H305" s="334">
        <f t="shared" si="27"/>
        <v>-1.8821848825701259E-2</v>
      </c>
      <c r="I305" s="334">
        <f t="shared" si="27"/>
        <v>-4.2169596667247844E-2</v>
      </c>
      <c r="J305" s="335">
        <f t="shared" si="27"/>
        <v>0</v>
      </c>
      <c r="K305" s="336">
        <f>C305+G305</f>
        <v>-6.6592617577126756E-2</v>
      </c>
    </row>
    <row r="306" spans="1:15" hidden="1" x14ac:dyDescent="0.3"/>
    <row r="307" spans="1:15" ht="15" outlineLevel="1" thickBot="1" x14ac:dyDescent="0.35">
      <c r="A307" s="1" t="s">
        <v>201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6" outlineLevel="1" thickTop="1" thickBot="1" x14ac:dyDescent="0.35"/>
    <row r="309" spans="1:15" ht="34.200000000000003" outlineLevel="1" x14ac:dyDescent="0.3">
      <c r="B309" s="190" t="s">
        <v>107</v>
      </c>
      <c r="C309" s="191" t="s">
        <v>108</v>
      </c>
    </row>
    <row r="310" spans="1:15" outlineLevel="1" x14ac:dyDescent="0.3">
      <c r="B310" s="178" t="s">
        <v>109</v>
      </c>
      <c r="C310" s="192">
        <v>0</v>
      </c>
    </row>
    <row r="311" spans="1:15" outlineLevel="1" x14ac:dyDescent="0.3">
      <c r="B311" s="178" t="s">
        <v>110</v>
      </c>
      <c r="C311" s="192">
        <v>0</v>
      </c>
    </row>
    <row r="312" spans="1:15" outlineLevel="1" x14ac:dyDescent="0.3">
      <c r="B312" s="178" t="s">
        <v>111</v>
      </c>
      <c r="C312" s="192">
        <v>197</v>
      </c>
    </row>
    <row r="313" spans="1:15" outlineLevel="1" x14ac:dyDescent="0.3">
      <c r="B313" s="178" t="s">
        <v>112</v>
      </c>
      <c r="C313" s="192">
        <v>197</v>
      </c>
    </row>
    <row r="314" spans="1:15" ht="15" outlineLevel="1" thickBot="1" x14ac:dyDescent="0.35">
      <c r="B314" s="184" t="s">
        <v>113</v>
      </c>
      <c r="C314" s="193">
        <v>197</v>
      </c>
    </row>
    <row r="315" spans="1:15" ht="15" outlineLevel="1" thickBot="1" x14ac:dyDescent="0.35"/>
    <row r="316" spans="1:15" ht="79.8" outlineLevel="1" x14ac:dyDescent="0.3">
      <c r="B316" s="194" t="s">
        <v>107</v>
      </c>
      <c r="C316" s="191" t="s">
        <v>114</v>
      </c>
      <c r="D316" s="191" t="s">
        <v>115</v>
      </c>
    </row>
    <row r="317" spans="1:15" outlineLevel="1" x14ac:dyDescent="0.3">
      <c r="B317" s="178" t="s">
        <v>109</v>
      </c>
      <c r="C317" s="192">
        <v>25.2</v>
      </c>
      <c r="D317" s="192">
        <f>C317*C310/1000</f>
        <v>0</v>
      </c>
    </row>
    <row r="318" spans="1:15" outlineLevel="1" x14ac:dyDescent="0.3">
      <c r="B318" s="178" t="s">
        <v>110</v>
      </c>
      <c r="C318" s="192">
        <v>25.2</v>
      </c>
      <c r="D318" s="192">
        <f t="shared" ref="D318:D321" si="28">C318*C311/1000</f>
        <v>0</v>
      </c>
    </row>
    <row r="319" spans="1:15" outlineLevel="1" x14ac:dyDescent="0.3">
      <c r="B319" s="178" t="s">
        <v>111</v>
      </c>
      <c r="C319" s="192">
        <v>25.2</v>
      </c>
      <c r="D319" s="192">
        <f t="shared" si="28"/>
        <v>4.9643999999999995</v>
      </c>
    </row>
    <row r="320" spans="1:15" outlineLevel="1" x14ac:dyDescent="0.3">
      <c r="B320" s="178" t="s">
        <v>112</v>
      </c>
      <c r="C320" s="192">
        <v>25.2</v>
      </c>
      <c r="D320" s="192">
        <f t="shared" si="28"/>
        <v>4.9643999999999995</v>
      </c>
    </row>
    <row r="321" spans="2:11" ht="15" outlineLevel="1" thickBot="1" x14ac:dyDescent="0.35">
      <c r="B321" s="184" t="s">
        <v>113</v>
      </c>
      <c r="C321" s="193">
        <v>25.2</v>
      </c>
      <c r="D321" s="193">
        <f t="shared" si="28"/>
        <v>4.9643999999999995</v>
      </c>
    </row>
    <row r="322" spans="2:11" ht="15" outlineLevel="1" thickBot="1" x14ac:dyDescent="0.35"/>
    <row r="323" spans="2:11" ht="15" outlineLevel="1" thickBot="1" x14ac:dyDescent="0.35">
      <c r="B323" s="423" t="s">
        <v>116</v>
      </c>
      <c r="C323" s="426" t="s">
        <v>8</v>
      </c>
      <c r="D323" s="427"/>
      <c r="E323" s="427"/>
      <c r="F323" s="428"/>
      <c r="G323" s="426" t="s">
        <v>9</v>
      </c>
      <c r="H323" s="427"/>
      <c r="I323" s="427"/>
      <c r="J323" s="428"/>
      <c r="K323" s="407" t="s">
        <v>117</v>
      </c>
    </row>
    <row r="324" spans="2:11" outlineLevel="1" x14ac:dyDescent="0.3">
      <c r="B324" s="424"/>
      <c r="C324" s="431" t="s">
        <v>118</v>
      </c>
      <c r="D324" s="429" t="s">
        <v>13</v>
      </c>
      <c r="E324" s="429" t="s">
        <v>14</v>
      </c>
      <c r="F324" s="417" t="s">
        <v>15</v>
      </c>
      <c r="G324" s="431" t="s">
        <v>118</v>
      </c>
      <c r="H324" s="429" t="s">
        <v>119</v>
      </c>
      <c r="I324" s="429" t="s">
        <v>18</v>
      </c>
      <c r="J324" s="417" t="s">
        <v>19</v>
      </c>
      <c r="K324" s="408"/>
    </row>
    <row r="325" spans="2:11" ht="33" customHeight="1" outlineLevel="1" thickBot="1" x14ac:dyDescent="0.35">
      <c r="B325" s="425"/>
      <c r="C325" s="435"/>
      <c r="D325" s="436"/>
      <c r="E325" s="436"/>
      <c r="F325" s="437"/>
      <c r="G325" s="435"/>
      <c r="H325" s="436"/>
      <c r="I325" s="436"/>
      <c r="J325" s="437"/>
      <c r="K325" s="409"/>
    </row>
    <row r="326" spans="2:11" outlineLevel="1" x14ac:dyDescent="0.3">
      <c r="B326" s="178" t="s">
        <v>120</v>
      </c>
      <c r="C326" s="195">
        <f>SUM(D326:F326)</f>
        <v>0</v>
      </c>
      <c r="D326" s="196">
        <f>D317*$E$54</f>
        <v>0</v>
      </c>
      <c r="E326" s="196">
        <f>D317*$F$54</f>
        <v>0</v>
      </c>
      <c r="F326" s="197">
        <f>D318*$G$54</f>
        <v>0</v>
      </c>
      <c r="G326" s="195">
        <f>SUM(H326:J326)</f>
        <v>1.9575217686308131</v>
      </c>
      <c r="H326" s="196">
        <f>D319*$I$54</f>
        <v>0.2663673510003855</v>
      </c>
      <c r="I326" s="196">
        <f>D320*$J$54</f>
        <v>0.84557720881521381</v>
      </c>
      <c r="J326" s="197">
        <f>D321*$J$54</f>
        <v>0.84557720881521381</v>
      </c>
      <c r="K326" s="198">
        <f>C326+G326</f>
        <v>1.9575217686308131</v>
      </c>
    </row>
    <row r="327" spans="2:11" outlineLevel="1" x14ac:dyDescent="0.3">
      <c r="B327" s="178" t="s">
        <v>121</v>
      </c>
      <c r="C327" s="179">
        <f>SUM(D327:F327)</f>
        <v>0</v>
      </c>
      <c r="D327" s="199"/>
      <c r="E327" s="199"/>
      <c r="F327" s="200">
        <f>F332</f>
        <v>0</v>
      </c>
      <c r="G327" s="179">
        <f>SUM(H327:J327)</f>
        <v>2.4947999999999997</v>
      </c>
      <c r="H327" s="199">
        <f>F333</f>
        <v>2.4947999999999997</v>
      </c>
      <c r="I327" s="199"/>
      <c r="J327" s="200"/>
      <c r="K327" s="198">
        <f>C327+G327</f>
        <v>2.4947999999999997</v>
      </c>
    </row>
    <row r="328" spans="2:11" ht="15" outlineLevel="1" thickBot="1" x14ac:dyDescent="0.35">
      <c r="B328" s="201" t="s">
        <v>122</v>
      </c>
      <c r="C328" s="202">
        <f>C326+C327</f>
        <v>0</v>
      </c>
      <c r="D328" s="203">
        <f t="shared" ref="D328:J328" si="29">D326+D327</f>
        <v>0</v>
      </c>
      <c r="E328" s="203">
        <f t="shared" si="29"/>
        <v>0</v>
      </c>
      <c r="F328" s="204">
        <f t="shared" si="29"/>
        <v>0</v>
      </c>
      <c r="G328" s="202">
        <f t="shared" si="29"/>
        <v>4.4523217686308127</v>
      </c>
      <c r="H328" s="203">
        <f t="shared" si="29"/>
        <v>2.7611673510003851</v>
      </c>
      <c r="I328" s="203">
        <f t="shared" si="29"/>
        <v>0.84557720881521381</v>
      </c>
      <c r="J328" s="204">
        <f t="shared" si="29"/>
        <v>0.84557720881521381</v>
      </c>
      <c r="K328" s="205">
        <f>K326+K327</f>
        <v>4.4523217686308127</v>
      </c>
    </row>
    <row r="329" spans="2:11" ht="15" outlineLevel="1" thickBot="1" x14ac:dyDescent="0.35"/>
    <row r="330" spans="2:11" ht="34.200000000000003" outlineLevel="1" x14ac:dyDescent="0.3">
      <c r="B330" s="206" t="s">
        <v>123</v>
      </c>
      <c r="C330" s="207" t="s">
        <v>124</v>
      </c>
      <c r="D330" s="208" t="s">
        <v>125</v>
      </c>
      <c r="E330" s="208" t="s">
        <v>126</v>
      </c>
      <c r="F330" s="209" t="s">
        <v>127</v>
      </c>
    </row>
    <row r="331" spans="2:11" outlineLevel="1" x14ac:dyDescent="0.3">
      <c r="B331" s="210" t="s">
        <v>128</v>
      </c>
      <c r="C331" s="179">
        <f>SUM(C332:C333)</f>
        <v>0</v>
      </c>
      <c r="D331" s="199">
        <f>SUM(D332:D333)</f>
        <v>124.74</v>
      </c>
      <c r="E331" s="199"/>
      <c r="F331" s="200"/>
    </row>
    <row r="332" spans="2:11" outlineLevel="1" x14ac:dyDescent="0.3">
      <c r="B332" s="211" t="s">
        <v>129</v>
      </c>
      <c r="C332" s="179">
        <v>0</v>
      </c>
      <c r="D332" s="199">
        <v>0</v>
      </c>
      <c r="E332" s="199">
        <v>50</v>
      </c>
      <c r="F332" s="200">
        <f>D332/E332</f>
        <v>0</v>
      </c>
    </row>
    <row r="333" spans="2:11" ht="15" outlineLevel="1" thickBot="1" x14ac:dyDescent="0.35">
      <c r="B333" s="212" t="s">
        <v>130</v>
      </c>
      <c r="C333" s="186"/>
      <c r="D333" s="213">
        <v>124.74</v>
      </c>
      <c r="E333" s="213">
        <v>50</v>
      </c>
      <c r="F333" s="214">
        <f>D333/E333</f>
        <v>2.4947999999999997</v>
      </c>
    </row>
    <row r="334" spans="2:11" ht="15" outlineLevel="1" thickBot="1" x14ac:dyDescent="0.35">
      <c r="F334" t="s">
        <v>131</v>
      </c>
    </row>
    <row r="335" spans="2:11" ht="15" outlineLevel="1" thickBot="1" x14ac:dyDescent="0.35">
      <c r="B335" s="423" t="s">
        <v>132</v>
      </c>
      <c r="C335" s="426" t="s">
        <v>8</v>
      </c>
      <c r="D335" s="427"/>
      <c r="E335" s="427"/>
      <c r="F335" s="428"/>
      <c r="G335" s="426" t="s">
        <v>9</v>
      </c>
      <c r="H335" s="427"/>
      <c r="I335" s="427"/>
      <c r="J335" s="428"/>
      <c r="K335" s="407" t="s">
        <v>117</v>
      </c>
    </row>
    <row r="336" spans="2:11" outlineLevel="1" x14ac:dyDescent="0.3">
      <c r="B336" s="424"/>
      <c r="C336" s="431" t="s">
        <v>118</v>
      </c>
      <c r="D336" s="429" t="s">
        <v>13</v>
      </c>
      <c r="E336" s="429" t="s">
        <v>14</v>
      </c>
      <c r="F336" s="417" t="s">
        <v>15</v>
      </c>
      <c r="G336" s="431" t="s">
        <v>118</v>
      </c>
      <c r="H336" s="429" t="s">
        <v>119</v>
      </c>
      <c r="I336" s="429" t="s">
        <v>18</v>
      </c>
      <c r="J336" s="417" t="s">
        <v>19</v>
      </c>
      <c r="K336" s="408"/>
    </row>
    <row r="337" spans="2:11" ht="34.799999999999997" customHeight="1" outlineLevel="1" thickBot="1" x14ac:dyDescent="0.35">
      <c r="B337" s="425"/>
      <c r="C337" s="435"/>
      <c r="D337" s="436"/>
      <c r="E337" s="436"/>
      <c r="F337" s="437"/>
      <c r="G337" s="435"/>
      <c r="H337" s="436"/>
      <c r="I337" s="436"/>
      <c r="J337" s="437"/>
      <c r="K337" s="409"/>
    </row>
    <row r="338" spans="2:11" outlineLevel="1" x14ac:dyDescent="0.3">
      <c r="B338" s="178" t="s">
        <v>133</v>
      </c>
      <c r="C338" s="215">
        <f>D338+F338</f>
        <v>0.96909363042725127</v>
      </c>
      <c r="D338" s="216">
        <f>D303</f>
        <v>0.39804804095041924</v>
      </c>
      <c r="E338" s="216">
        <f>E303</f>
        <v>0.12438321747358057</v>
      </c>
      <c r="F338" s="217">
        <f>F303</f>
        <v>0.57104558947683204</v>
      </c>
      <c r="G338" s="215">
        <f>H338+I338+J338</f>
        <v>1.2648944449255191</v>
      </c>
      <c r="H338" s="216">
        <f>H303</f>
        <v>0.49452431334043878</v>
      </c>
      <c r="I338" s="216">
        <f>I303</f>
        <v>0.63809149937038034</v>
      </c>
      <c r="J338" s="217">
        <f>J303</f>
        <v>0.13227863221469999</v>
      </c>
      <c r="K338" s="80">
        <f>C338+G338</f>
        <v>2.2339880753527703</v>
      </c>
    </row>
    <row r="339" spans="2:11" outlineLevel="1" x14ac:dyDescent="0.3">
      <c r="B339" s="178" t="s">
        <v>134</v>
      </c>
      <c r="C339" s="218">
        <f>D339+F339</f>
        <v>0.96909363042725127</v>
      </c>
      <c r="D339" s="219">
        <f>($E$44+D328)/(D317+$F$13)</f>
        <v>0.39804804095041924</v>
      </c>
      <c r="E339" s="219">
        <f>($F$44+E328)/(D317+$F$13)</f>
        <v>0.12438321747358057</v>
      </c>
      <c r="F339" s="220">
        <f>($G$44+F328)/(D318+$G$13)</f>
        <v>0.57104558947683204</v>
      </c>
      <c r="G339" s="218">
        <f>H339+I339+J339</f>
        <v>1.2621201224933494</v>
      </c>
      <c r="H339" s="219">
        <f>(H328+$I$44)/($I$13+D319)</f>
        <v>0.4949877298988743</v>
      </c>
      <c r="I339" s="219">
        <f>(I328+$J$44)/($J$13+D320)</f>
        <v>0.63455786013627025</v>
      </c>
      <c r="J339" s="220">
        <f>(J328+$K$44)/($K$13+D321)</f>
        <v>0.13257453245820489</v>
      </c>
      <c r="K339" s="80">
        <f>C339+G339</f>
        <v>2.2312137529206009</v>
      </c>
    </row>
    <row r="340" spans="2:11" ht="15" outlineLevel="1" thickBot="1" x14ac:dyDescent="0.35">
      <c r="B340" s="221" t="s">
        <v>135</v>
      </c>
      <c r="C340" s="222">
        <f>C339-C338</f>
        <v>0</v>
      </c>
      <c r="D340" s="223">
        <f t="shared" ref="D340:J340" si="30">D339-D338</f>
        <v>0</v>
      </c>
      <c r="E340" s="223">
        <f t="shared" si="30"/>
        <v>0</v>
      </c>
      <c r="F340" s="224">
        <f t="shared" si="30"/>
        <v>0</v>
      </c>
      <c r="G340" s="222">
        <f t="shared" si="30"/>
        <v>-2.7743224321696847E-3</v>
      </c>
      <c r="H340" s="223">
        <f t="shared" si="30"/>
        <v>4.6341655843551433E-4</v>
      </c>
      <c r="I340" s="223">
        <f t="shared" si="30"/>
        <v>-3.5336392341100975E-3</v>
      </c>
      <c r="J340" s="224">
        <f t="shared" si="30"/>
        <v>2.9590024350489852E-4</v>
      </c>
      <c r="K340" s="225">
        <f>C340+G340</f>
        <v>-2.7743224321696847E-3</v>
      </c>
    </row>
    <row r="341" spans="2:11" outlineLevel="1" x14ac:dyDescent="0.3"/>
  </sheetData>
  <mergeCells count="267">
    <mergeCell ref="B3:M3"/>
    <mergeCell ref="A7:A10"/>
    <mergeCell ref="B7:B10"/>
    <mergeCell ref="C7:F7"/>
    <mergeCell ref="C8:C10"/>
    <mergeCell ref="D8:G8"/>
    <mergeCell ref="H8:K8"/>
    <mergeCell ref="L8:L10"/>
    <mergeCell ref="M8:N8"/>
    <mergeCell ref="D9:D10"/>
    <mergeCell ref="K9:K10"/>
    <mergeCell ref="M9:M10"/>
    <mergeCell ref="N9:N10"/>
    <mergeCell ref="A48:A50"/>
    <mergeCell ref="B48:B50"/>
    <mergeCell ref="C48:C50"/>
    <mergeCell ref="D48:G48"/>
    <mergeCell ref="H48:K48"/>
    <mergeCell ref="L48:L50"/>
    <mergeCell ref="M48:N48"/>
    <mergeCell ref="E9:E10"/>
    <mergeCell ref="F9:F10"/>
    <mergeCell ref="G9:G10"/>
    <mergeCell ref="H9:H10"/>
    <mergeCell ref="I9:I10"/>
    <mergeCell ref="J9:J10"/>
    <mergeCell ref="N49:N50"/>
    <mergeCell ref="M49:M50"/>
    <mergeCell ref="B78:B80"/>
    <mergeCell ref="C78:F78"/>
    <mergeCell ref="G78:J78"/>
    <mergeCell ref="K78:K80"/>
    <mergeCell ref="C79:C80"/>
    <mergeCell ref="D79:D80"/>
    <mergeCell ref="D49:D50"/>
    <mergeCell ref="E49:E50"/>
    <mergeCell ref="F49:F50"/>
    <mergeCell ref="G49:G50"/>
    <mergeCell ref="H49:H50"/>
    <mergeCell ref="I49:I50"/>
    <mergeCell ref="E79:E80"/>
    <mergeCell ref="F79:F80"/>
    <mergeCell ref="G79:G80"/>
    <mergeCell ref="H79:H80"/>
    <mergeCell ref="I79:I80"/>
    <mergeCell ref="J79:J80"/>
    <mergeCell ref="J49:J50"/>
    <mergeCell ref="K49:K50"/>
    <mergeCell ref="G90:J90"/>
    <mergeCell ref="K90:K92"/>
    <mergeCell ref="C91:C92"/>
    <mergeCell ref="D91:D92"/>
    <mergeCell ref="E91:E92"/>
    <mergeCell ref="F91:F92"/>
    <mergeCell ref="G91:G92"/>
    <mergeCell ref="H91:H92"/>
    <mergeCell ref="G114:G115"/>
    <mergeCell ref="H114:H115"/>
    <mergeCell ref="I114:I115"/>
    <mergeCell ref="J114:J115"/>
    <mergeCell ref="B125:B127"/>
    <mergeCell ref="C125:F125"/>
    <mergeCell ref="G125:J125"/>
    <mergeCell ref="I91:I92"/>
    <mergeCell ref="J91:J92"/>
    <mergeCell ref="B113:B115"/>
    <mergeCell ref="C113:F113"/>
    <mergeCell ref="G113:J113"/>
    <mergeCell ref="K125:K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13:K115"/>
    <mergeCell ref="C114:C115"/>
    <mergeCell ref="D114:D115"/>
    <mergeCell ref="E114:E115"/>
    <mergeCell ref="F114:F115"/>
    <mergeCell ref="B90:B92"/>
    <mergeCell ref="C90:F90"/>
    <mergeCell ref="O135:P135"/>
    <mergeCell ref="B166:B168"/>
    <mergeCell ref="C166:F166"/>
    <mergeCell ref="G166:J166"/>
    <mergeCell ref="K166:K168"/>
    <mergeCell ref="L166:L168"/>
    <mergeCell ref="C167:C168"/>
    <mergeCell ref="D167:D168"/>
    <mergeCell ref="E167:E168"/>
    <mergeCell ref="B134:B136"/>
    <mergeCell ref="C134:G134"/>
    <mergeCell ref="H134:L134"/>
    <mergeCell ref="M134:P134"/>
    <mergeCell ref="C135:D135"/>
    <mergeCell ref="E135:F135"/>
    <mergeCell ref="G135:G136"/>
    <mergeCell ref="H135:I135"/>
    <mergeCell ref="J135:K135"/>
    <mergeCell ref="L135:L136"/>
    <mergeCell ref="F167:F168"/>
    <mergeCell ref="G167:G168"/>
    <mergeCell ref="H167:H168"/>
    <mergeCell ref="I167:I168"/>
    <mergeCell ref="J167:J168"/>
    <mergeCell ref="B179:B181"/>
    <mergeCell ref="C179:F179"/>
    <mergeCell ref="G179:J179"/>
    <mergeCell ref="M135:N135"/>
    <mergeCell ref="K179:K181"/>
    <mergeCell ref="L179:L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G188:J188"/>
    <mergeCell ref="K188:K190"/>
    <mergeCell ref="C189:C190"/>
    <mergeCell ref="D189:D190"/>
    <mergeCell ref="E189:E190"/>
    <mergeCell ref="F189:F190"/>
    <mergeCell ref="G189:G190"/>
    <mergeCell ref="H189:H190"/>
    <mergeCell ref="G221:G222"/>
    <mergeCell ref="H221:H222"/>
    <mergeCell ref="I221:I222"/>
    <mergeCell ref="J221:J222"/>
    <mergeCell ref="B229:B231"/>
    <mergeCell ref="C229:F229"/>
    <mergeCell ref="G229:J229"/>
    <mergeCell ref="I189:I190"/>
    <mergeCell ref="J189:J190"/>
    <mergeCell ref="B220:B222"/>
    <mergeCell ref="C220:F220"/>
    <mergeCell ref="G220:J220"/>
    <mergeCell ref="K229:K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20:K222"/>
    <mergeCell ref="C221:C222"/>
    <mergeCell ref="D221:D222"/>
    <mergeCell ref="E221:E222"/>
    <mergeCell ref="F221:F222"/>
    <mergeCell ref="B188:B190"/>
    <mergeCell ref="C188:F188"/>
    <mergeCell ref="C242:D242"/>
    <mergeCell ref="C243:D243"/>
    <mergeCell ref="C244:D244"/>
    <mergeCell ref="B246:B248"/>
    <mergeCell ref="C246:F246"/>
    <mergeCell ref="G246:J246"/>
    <mergeCell ref="B236:D236"/>
    <mergeCell ref="C237:D237"/>
    <mergeCell ref="C238:D238"/>
    <mergeCell ref="C239:D239"/>
    <mergeCell ref="C240:D240"/>
    <mergeCell ref="C241:D241"/>
    <mergeCell ref="B255:D255"/>
    <mergeCell ref="C256:D256"/>
    <mergeCell ref="C257:D257"/>
    <mergeCell ref="C258:D258"/>
    <mergeCell ref="C259:D259"/>
    <mergeCell ref="C260:D260"/>
    <mergeCell ref="K246:K248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D270:D271"/>
    <mergeCell ref="E270:E271"/>
    <mergeCell ref="F270:F271"/>
    <mergeCell ref="B262:B264"/>
    <mergeCell ref="C262:F262"/>
    <mergeCell ref="G262:J262"/>
    <mergeCell ref="K262:K264"/>
    <mergeCell ref="C263:C264"/>
    <mergeCell ref="D263:D264"/>
    <mergeCell ref="E263:E264"/>
    <mergeCell ref="F263:F264"/>
    <mergeCell ref="G263:G264"/>
    <mergeCell ref="H263:H264"/>
    <mergeCell ref="G270:G271"/>
    <mergeCell ref="H270:H271"/>
    <mergeCell ref="I270:I271"/>
    <mergeCell ref="J270:J271"/>
    <mergeCell ref="B278:D278"/>
    <mergeCell ref="C279:D279"/>
    <mergeCell ref="I263:I264"/>
    <mergeCell ref="J263:J264"/>
    <mergeCell ref="B269:B271"/>
    <mergeCell ref="C269:F269"/>
    <mergeCell ref="G269:J269"/>
    <mergeCell ref="K292:K294"/>
    <mergeCell ref="C293:C294"/>
    <mergeCell ref="D293:D294"/>
    <mergeCell ref="E293:E294"/>
    <mergeCell ref="F293:F294"/>
    <mergeCell ref="C280:D280"/>
    <mergeCell ref="C281:D281"/>
    <mergeCell ref="C282:D282"/>
    <mergeCell ref="C283:D283"/>
    <mergeCell ref="C284:D284"/>
    <mergeCell ref="C285:D285"/>
    <mergeCell ref="G293:G294"/>
    <mergeCell ref="H293:H294"/>
    <mergeCell ref="I293:I294"/>
    <mergeCell ref="J293:J294"/>
    <mergeCell ref="K269:K271"/>
    <mergeCell ref="C270:C271"/>
    <mergeCell ref="B300:B302"/>
    <mergeCell ref="C300:F300"/>
    <mergeCell ref="G300:J300"/>
    <mergeCell ref="C286:D286"/>
    <mergeCell ref="B287:D287"/>
    <mergeCell ref="B292:B294"/>
    <mergeCell ref="C292:F292"/>
    <mergeCell ref="G292:J292"/>
    <mergeCell ref="K300:K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B323:B325"/>
    <mergeCell ref="C323:F323"/>
    <mergeCell ref="G323:J323"/>
    <mergeCell ref="K323:K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B335:B337"/>
    <mergeCell ref="C335:F335"/>
    <mergeCell ref="G335:J335"/>
    <mergeCell ref="K335:K337"/>
    <mergeCell ref="C336:C337"/>
    <mergeCell ref="D336:D337"/>
    <mergeCell ref="E336:E337"/>
    <mergeCell ref="F336:F337"/>
    <mergeCell ref="G336:G337"/>
    <mergeCell ref="H336:H337"/>
    <mergeCell ref="I336:I337"/>
    <mergeCell ref="J336:J337"/>
  </mergeCells>
  <conditionalFormatting sqref="L14">
    <cfRule type="cellIs" dxfId="15" priority="2" stopIfTrue="1" operator="equal">
      <formula>0</formula>
    </cfRule>
  </conditionalFormatting>
  <conditionalFormatting sqref="O14">
    <cfRule type="cellIs" dxfId="14" priority="1" stopIfTrue="1" operator="equal">
      <formula>0</formula>
    </cfRule>
  </conditionalFormatting>
  <pageMargins left="0.70866141732283472" right="0.70866141732283472" top="0.74803149606299213" bottom="0.94488188976377963" header="0.31496062992125984" footer="0.31496062992125984"/>
  <pageSetup paperSize="8" scale="55" fitToHeight="0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E6A0E-F045-4220-BD72-8FAF7CB3C572}">
  <dimension ref="A1:U345"/>
  <sheetViews>
    <sheetView zoomScale="87" zoomScaleNormal="87" workbookViewId="0">
      <selection activeCell="B4" sqref="B4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9.6640625" customWidth="1"/>
    <col min="12" max="12" width="16" customWidth="1"/>
    <col min="13" max="13" width="10.109375" customWidth="1"/>
    <col min="14" max="14" width="10.33203125" customWidth="1"/>
    <col min="15" max="15" width="11.5546875" customWidth="1"/>
  </cols>
  <sheetData>
    <row r="1" spans="1:15" ht="15.6" x14ac:dyDescent="0.3">
      <c r="I1" s="342" t="s">
        <v>212</v>
      </c>
    </row>
    <row r="2" spans="1:15" ht="15.6" customHeight="1" x14ac:dyDescent="0.3">
      <c r="I2" s="341" t="s">
        <v>207</v>
      </c>
    </row>
    <row r="3" spans="1:15" ht="15.6" customHeight="1" x14ac:dyDescent="0.3">
      <c r="I3" s="341" t="s">
        <v>208</v>
      </c>
    </row>
    <row r="4" spans="1:15" ht="15.6" customHeight="1" x14ac:dyDescent="0.3">
      <c r="I4" s="341" t="s">
        <v>211</v>
      </c>
    </row>
    <row r="5" spans="1:15" ht="15.6" customHeight="1" x14ac:dyDescent="0.3">
      <c r="I5" s="341" t="s">
        <v>209</v>
      </c>
    </row>
    <row r="6" spans="1:15" ht="15.6" customHeight="1" x14ac:dyDescent="0.3">
      <c r="I6" s="341" t="s">
        <v>210</v>
      </c>
    </row>
    <row r="7" spans="1:15" ht="15.6" x14ac:dyDescent="0.3">
      <c r="B7" s="401" t="s">
        <v>1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</row>
    <row r="8" spans="1:15" ht="6.6" customHeight="1" x14ac:dyDescent="0.3"/>
    <row r="9" spans="1:15" ht="15" thickBot="1" x14ac:dyDescent="0.35">
      <c r="A9" s="1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6.6" customHeight="1" thickTop="1" thickBot="1" x14ac:dyDescent="0.35"/>
    <row r="11" spans="1:15" ht="15" thickBot="1" x14ac:dyDescent="0.35">
      <c r="A11" s="402" t="s">
        <v>3</v>
      </c>
      <c r="B11" s="402" t="s">
        <v>4</v>
      </c>
      <c r="C11" s="405"/>
      <c r="D11" s="406"/>
      <c r="E11" s="406"/>
      <c r="F11" s="406"/>
      <c r="G11" s="4">
        <v>2016</v>
      </c>
      <c r="H11" s="5" t="s">
        <v>5</v>
      </c>
      <c r="I11" s="6">
        <v>2018</v>
      </c>
      <c r="J11" s="7" t="s">
        <v>6</v>
      </c>
      <c r="K11" s="8"/>
      <c r="L11" s="8"/>
      <c r="M11" s="9"/>
      <c r="N11" s="9"/>
      <c r="O11" s="10"/>
    </row>
    <row r="12" spans="1:15" ht="15" customHeight="1" thickBot="1" x14ac:dyDescent="0.35">
      <c r="A12" s="403"/>
      <c r="B12" s="403"/>
      <c r="C12" s="407" t="s">
        <v>7</v>
      </c>
      <c r="D12" s="410" t="s">
        <v>8</v>
      </c>
      <c r="E12" s="410"/>
      <c r="F12" s="410"/>
      <c r="G12" s="411"/>
      <c r="H12" s="412" t="s">
        <v>9</v>
      </c>
      <c r="I12" s="410"/>
      <c r="J12" s="410"/>
      <c r="K12" s="411"/>
      <c r="L12" s="407" t="s">
        <v>10</v>
      </c>
      <c r="M12" s="413" t="s">
        <v>9</v>
      </c>
      <c r="N12" s="414"/>
      <c r="O12" s="3" t="s">
        <v>11</v>
      </c>
    </row>
    <row r="13" spans="1:15" ht="14.4" customHeight="1" x14ac:dyDescent="0.3">
      <c r="A13" s="403"/>
      <c r="B13" s="403"/>
      <c r="C13" s="408"/>
      <c r="D13" s="415" t="s">
        <v>12</v>
      </c>
      <c r="E13" s="429" t="s">
        <v>13</v>
      </c>
      <c r="F13" s="429" t="s">
        <v>14</v>
      </c>
      <c r="G13" s="417" t="s">
        <v>15</v>
      </c>
      <c r="H13" s="431" t="s">
        <v>16</v>
      </c>
      <c r="I13" s="429" t="s">
        <v>17</v>
      </c>
      <c r="J13" s="429" t="s">
        <v>18</v>
      </c>
      <c r="K13" s="417" t="s">
        <v>19</v>
      </c>
      <c r="L13" s="408"/>
      <c r="M13" s="419" t="s">
        <v>20</v>
      </c>
      <c r="N13" s="421" t="s">
        <v>21</v>
      </c>
      <c r="O13" s="11"/>
    </row>
    <row r="14" spans="1:15" ht="30" customHeight="1" thickBot="1" x14ac:dyDescent="0.35">
      <c r="A14" s="403"/>
      <c r="B14" s="404"/>
      <c r="C14" s="409"/>
      <c r="D14" s="416"/>
      <c r="E14" s="430"/>
      <c r="F14" s="430"/>
      <c r="G14" s="418"/>
      <c r="H14" s="432"/>
      <c r="I14" s="430"/>
      <c r="J14" s="430"/>
      <c r="K14" s="418"/>
      <c r="L14" s="408"/>
      <c r="M14" s="420"/>
      <c r="N14" s="422"/>
      <c r="O14" s="12" t="s">
        <v>22</v>
      </c>
    </row>
    <row r="15" spans="1:15" ht="15" thickBot="1" x14ac:dyDescent="0.35">
      <c r="A15" s="13">
        <v>1</v>
      </c>
      <c r="B15" s="14">
        <v>2</v>
      </c>
      <c r="C15" s="15">
        <v>3</v>
      </c>
      <c r="D15" s="16">
        <v>4</v>
      </c>
      <c r="E15" s="17">
        <v>5</v>
      </c>
      <c r="F15" s="18">
        <v>6</v>
      </c>
      <c r="G15" s="19">
        <v>7</v>
      </c>
      <c r="H15" s="17">
        <v>8</v>
      </c>
      <c r="I15" s="17">
        <v>9</v>
      </c>
      <c r="J15" s="18">
        <v>10</v>
      </c>
      <c r="K15" s="19">
        <v>11</v>
      </c>
      <c r="L15" s="20">
        <v>12</v>
      </c>
      <c r="M15" s="17">
        <v>13</v>
      </c>
      <c r="N15" s="19">
        <v>14</v>
      </c>
      <c r="O15" s="20">
        <v>15</v>
      </c>
    </row>
    <row r="16" spans="1:15" ht="15" thickBot="1" x14ac:dyDescent="0.35">
      <c r="A16" s="21" t="s">
        <v>23</v>
      </c>
      <c r="B16" s="22" t="s">
        <v>24</v>
      </c>
      <c r="C16" s="23"/>
      <c r="D16" s="24" t="s">
        <v>25</v>
      </c>
      <c r="E16" s="25">
        <v>969.49999999999989</v>
      </c>
      <c r="F16" s="26">
        <v>628.07299999999987</v>
      </c>
      <c r="G16" s="27">
        <v>969.85293105622543</v>
      </c>
      <c r="H16" s="28" t="s">
        <v>25</v>
      </c>
      <c r="I16" s="29">
        <v>845.46712041747514</v>
      </c>
      <c r="J16" s="29">
        <v>840.98090983775728</v>
      </c>
      <c r="K16" s="29">
        <v>816.74999999999989</v>
      </c>
      <c r="L16" s="30" t="s">
        <v>25</v>
      </c>
      <c r="M16" s="25">
        <v>807.36648414878846</v>
      </c>
      <c r="N16" s="25">
        <v>1.7999999999999998</v>
      </c>
      <c r="O16" s="31" t="s">
        <v>25</v>
      </c>
    </row>
    <row r="17" spans="1:21" ht="15" thickTop="1" x14ac:dyDescent="0.3">
      <c r="A17" s="32" t="s">
        <v>26</v>
      </c>
      <c r="B17" s="33" t="s">
        <v>27</v>
      </c>
      <c r="C17" s="34"/>
      <c r="D17" s="35" t="s">
        <v>25</v>
      </c>
      <c r="E17" s="36">
        <v>755.41332000000011</v>
      </c>
      <c r="F17" s="37">
        <v>755.41332000000011</v>
      </c>
      <c r="G17" s="38">
        <v>755.68832000000009</v>
      </c>
      <c r="H17" s="39" t="s">
        <v>25</v>
      </c>
      <c r="I17" s="36">
        <v>655.67416433333335</v>
      </c>
      <c r="J17" s="36">
        <v>652.19499766666672</v>
      </c>
      <c r="K17" s="36">
        <v>633.40333099999998</v>
      </c>
      <c r="L17" s="40" t="s">
        <v>25</v>
      </c>
      <c r="M17" s="41">
        <v>403.60000000000008</v>
      </c>
      <c r="N17" s="42">
        <v>1.8000000000000003</v>
      </c>
      <c r="O17" s="40" t="s">
        <v>25</v>
      </c>
    </row>
    <row r="18" spans="1:21" x14ac:dyDescent="0.3">
      <c r="A18" s="43" t="s">
        <v>28</v>
      </c>
      <c r="B18" s="44" t="s">
        <v>29</v>
      </c>
      <c r="C18" s="45"/>
      <c r="D18" s="46" t="s">
        <v>25</v>
      </c>
      <c r="E18" s="41">
        <v>589.71332000000007</v>
      </c>
      <c r="F18" s="37">
        <v>589.71332000000007</v>
      </c>
      <c r="G18" s="42">
        <v>589.71332000000007</v>
      </c>
      <c r="H18" s="47" t="s">
        <v>25</v>
      </c>
      <c r="I18" s="41">
        <v>512.98666433333335</v>
      </c>
      <c r="J18" s="41">
        <v>509.49499766666668</v>
      </c>
      <c r="K18" s="41">
        <v>490.70333100000005</v>
      </c>
      <c r="L18" s="48" t="s">
        <v>25</v>
      </c>
      <c r="M18" s="49" t="s">
        <v>25</v>
      </c>
      <c r="N18" s="50">
        <v>0.80000000000000016</v>
      </c>
      <c r="O18" s="48" t="s">
        <v>25</v>
      </c>
    </row>
    <row r="19" spans="1:21" x14ac:dyDescent="0.3">
      <c r="A19" s="43" t="s">
        <v>30</v>
      </c>
      <c r="B19" s="44" t="s">
        <v>31</v>
      </c>
      <c r="C19" s="45"/>
      <c r="D19" s="46" t="s">
        <v>25</v>
      </c>
      <c r="E19" s="51">
        <v>228.91332</v>
      </c>
      <c r="F19" s="51">
        <v>228.91332</v>
      </c>
      <c r="G19" s="52">
        <v>228.91332</v>
      </c>
      <c r="H19" s="47" t="s">
        <v>25</v>
      </c>
      <c r="I19" s="51">
        <v>226.80333100000004</v>
      </c>
      <c r="J19" s="51">
        <v>226.80333100000004</v>
      </c>
      <c r="K19" s="51">
        <v>226.80333100000004</v>
      </c>
      <c r="L19" s="48" t="s">
        <v>25</v>
      </c>
      <c r="M19" s="49" t="s">
        <v>25</v>
      </c>
      <c r="N19" s="53">
        <v>0</v>
      </c>
      <c r="O19" s="48" t="s">
        <v>25</v>
      </c>
    </row>
    <row r="20" spans="1:21" x14ac:dyDescent="0.3">
      <c r="A20" s="43" t="s">
        <v>32</v>
      </c>
      <c r="B20" s="44" t="s">
        <v>33</v>
      </c>
      <c r="C20" s="45"/>
      <c r="D20" s="46" t="s">
        <v>25</v>
      </c>
      <c r="E20" s="51">
        <v>360.8</v>
      </c>
      <c r="F20" s="51">
        <v>360.8</v>
      </c>
      <c r="G20" s="52">
        <v>360.8</v>
      </c>
      <c r="H20" s="47" t="s">
        <v>25</v>
      </c>
      <c r="I20" s="51">
        <v>286.18333333333334</v>
      </c>
      <c r="J20" s="51">
        <v>282.69166666666666</v>
      </c>
      <c r="K20" s="51">
        <v>263.89999999999998</v>
      </c>
      <c r="L20" s="48" t="s">
        <v>25</v>
      </c>
      <c r="M20" s="49" t="s">
        <v>25</v>
      </c>
      <c r="N20" s="53">
        <v>0.80000000000000016</v>
      </c>
      <c r="O20" s="48" t="s">
        <v>25</v>
      </c>
    </row>
    <row r="21" spans="1:21" x14ac:dyDescent="0.3">
      <c r="A21" s="43" t="s">
        <v>34</v>
      </c>
      <c r="B21" s="44" t="s">
        <v>35</v>
      </c>
      <c r="C21" s="45"/>
      <c r="D21" s="46" t="s">
        <v>25</v>
      </c>
      <c r="E21" s="41">
        <v>165.7</v>
      </c>
      <c r="F21" s="51">
        <v>165.7</v>
      </c>
      <c r="G21" s="54">
        <v>165.97499999999999</v>
      </c>
      <c r="H21" s="47" t="s">
        <v>25</v>
      </c>
      <c r="I21" s="41">
        <v>142.68749999999997</v>
      </c>
      <c r="J21" s="51">
        <v>142.69999999999999</v>
      </c>
      <c r="K21" s="41">
        <v>142.69999999999999</v>
      </c>
      <c r="L21" s="48" t="s">
        <v>25</v>
      </c>
      <c r="M21" s="49">
        <v>403.60000000000008</v>
      </c>
      <c r="N21" s="50">
        <v>1</v>
      </c>
      <c r="O21" s="48" t="s">
        <v>25</v>
      </c>
    </row>
    <row r="22" spans="1:21" ht="15" thickBot="1" x14ac:dyDescent="0.35">
      <c r="A22" s="55" t="s">
        <v>36</v>
      </c>
      <c r="B22" s="56" t="s">
        <v>37</v>
      </c>
      <c r="C22" s="57"/>
      <c r="D22" s="58" t="s">
        <v>25</v>
      </c>
      <c r="E22" s="59">
        <v>0</v>
      </c>
      <c r="F22" s="60">
        <v>0</v>
      </c>
      <c r="G22" s="61">
        <v>0</v>
      </c>
      <c r="H22" s="28" t="s">
        <v>25</v>
      </c>
      <c r="I22" s="59">
        <v>0</v>
      </c>
      <c r="J22" s="62">
        <v>0</v>
      </c>
      <c r="K22" s="63">
        <v>0</v>
      </c>
      <c r="L22" s="30" t="s">
        <v>25</v>
      </c>
      <c r="M22" s="62" t="s">
        <v>25</v>
      </c>
      <c r="N22" s="61" t="s">
        <v>25</v>
      </c>
      <c r="O22" s="30" t="s">
        <v>25</v>
      </c>
    </row>
    <row r="23" spans="1:21" s="73" customFormat="1" ht="12" customHeight="1" thickTop="1" x14ac:dyDescent="0.3">
      <c r="A23" s="64" t="s">
        <v>38</v>
      </c>
      <c r="B23" s="65" t="s">
        <v>39</v>
      </c>
      <c r="C23" s="40">
        <v>8143</v>
      </c>
      <c r="D23" s="35" t="s">
        <v>25</v>
      </c>
      <c r="E23" s="66" t="s">
        <v>25</v>
      </c>
      <c r="F23" s="67" t="s">
        <v>25</v>
      </c>
      <c r="G23" s="68" t="s">
        <v>25</v>
      </c>
      <c r="H23" s="66" t="s">
        <v>25</v>
      </c>
      <c r="I23" s="66" t="s">
        <v>25</v>
      </c>
      <c r="J23" s="67" t="s">
        <v>25</v>
      </c>
      <c r="K23" s="68" t="s">
        <v>25</v>
      </c>
      <c r="L23" s="40" t="s">
        <v>25</v>
      </c>
      <c r="M23" s="69" t="s">
        <v>25</v>
      </c>
      <c r="N23" s="70" t="s">
        <v>25</v>
      </c>
      <c r="O23" s="71" t="s">
        <v>25</v>
      </c>
      <c r="P23" s="72"/>
      <c r="Q23" s="72"/>
      <c r="R23" s="72"/>
      <c r="S23" s="72"/>
      <c r="T23" s="72"/>
      <c r="U23" s="72"/>
    </row>
    <row r="24" spans="1:21" s="73" customFormat="1" ht="12" customHeight="1" x14ac:dyDescent="0.3">
      <c r="A24" s="43" t="s">
        <v>40</v>
      </c>
      <c r="B24" s="65" t="s">
        <v>41</v>
      </c>
      <c r="C24" s="48">
        <v>245</v>
      </c>
      <c r="D24" s="46" t="s">
        <v>25</v>
      </c>
      <c r="E24" s="74" t="s">
        <v>25</v>
      </c>
      <c r="F24" s="75" t="s">
        <v>25</v>
      </c>
      <c r="G24" s="76" t="s">
        <v>25</v>
      </c>
      <c r="H24" s="74" t="s">
        <v>25</v>
      </c>
      <c r="I24" s="74" t="s">
        <v>25</v>
      </c>
      <c r="J24" s="75" t="s">
        <v>25</v>
      </c>
      <c r="K24" s="76" t="s">
        <v>25</v>
      </c>
      <c r="L24" s="77" t="s">
        <v>25</v>
      </c>
      <c r="M24" s="78" t="s">
        <v>25</v>
      </c>
      <c r="N24" s="79" t="s">
        <v>25</v>
      </c>
      <c r="O24" s="80" t="s">
        <v>25</v>
      </c>
      <c r="P24" s="72"/>
      <c r="Q24" s="72"/>
      <c r="R24" s="72"/>
      <c r="S24" s="72"/>
      <c r="T24" s="72"/>
      <c r="U24" s="72"/>
    </row>
    <row r="25" spans="1:21" s="73" customFormat="1" ht="12" customHeight="1" x14ac:dyDescent="0.3">
      <c r="A25" s="43" t="s">
        <v>42</v>
      </c>
      <c r="B25" s="65" t="s">
        <v>43</v>
      </c>
      <c r="C25" s="48">
        <v>7898</v>
      </c>
      <c r="D25" s="46" t="s">
        <v>25</v>
      </c>
      <c r="E25" s="74" t="s">
        <v>25</v>
      </c>
      <c r="F25" s="75" t="s">
        <v>25</v>
      </c>
      <c r="G25" s="76" t="s">
        <v>25</v>
      </c>
      <c r="H25" s="74" t="s">
        <v>25</v>
      </c>
      <c r="I25" s="74" t="s">
        <v>25</v>
      </c>
      <c r="J25" s="75" t="s">
        <v>25</v>
      </c>
      <c r="K25" s="76" t="s">
        <v>25</v>
      </c>
      <c r="L25" s="77" t="s">
        <v>25</v>
      </c>
      <c r="M25" s="78" t="s">
        <v>25</v>
      </c>
      <c r="N25" s="79" t="s">
        <v>25</v>
      </c>
      <c r="O25" s="80" t="s">
        <v>25</v>
      </c>
      <c r="P25" s="72"/>
      <c r="Q25" s="72"/>
      <c r="R25" s="72"/>
      <c r="S25" s="72"/>
      <c r="T25" s="72"/>
      <c r="U25" s="72"/>
    </row>
    <row r="26" spans="1:21" s="73" customFormat="1" ht="12" customHeight="1" x14ac:dyDescent="0.3">
      <c r="A26" s="81" t="s">
        <v>44</v>
      </c>
      <c r="B26" s="82" t="s">
        <v>45</v>
      </c>
      <c r="C26" s="48">
        <v>5437.54</v>
      </c>
      <c r="D26" s="46" t="s">
        <v>25</v>
      </c>
      <c r="E26" s="74" t="s">
        <v>25</v>
      </c>
      <c r="F26" s="75" t="s">
        <v>25</v>
      </c>
      <c r="G26" s="76" t="s">
        <v>25</v>
      </c>
      <c r="H26" s="74" t="s">
        <v>25</v>
      </c>
      <c r="I26" s="74" t="s">
        <v>25</v>
      </c>
      <c r="J26" s="75" t="s">
        <v>25</v>
      </c>
      <c r="K26" s="76" t="s">
        <v>25</v>
      </c>
      <c r="L26" s="77" t="s">
        <v>25</v>
      </c>
      <c r="M26" s="78" t="s">
        <v>25</v>
      </c>
      <c r="N26" s="79" t="s">
        <v>25</v>
      </c>
      <c r="O26" s="80" t="s">
        <v>25</v>
      </c>
      <c r="P26" s="72"/>
      <c r="Q26" s="72"/>
      <c r="R26" s="72"/>
      <c r="S26" s="72"/>
      <c r="T26" s="72"/>
      <c r="U26" s="72"/>
    </row>
    <row r="27" spans="1:21" s="73" customFormat="1" ht="12.75" customHeight="1" thickBot="1" x14ac:dyDescent="0.35">
      <c r="A27" s="55" t="s">
        <v>46</v>
      </c>
      <c r="B27" s="83" t="s">
        <v>47</v>
      </c>
      <c r="C27" s="30">
        <v>662</v>
      </c>
      <c r="D27" s="58" t="s">
        <v>25</v>
      </c>
      <c r="E27" s="84" t="s">
        <v>25</v>
      </c>
      <c r="F27" s="85" t="s">
        <v>25</v>
      </c>
      <c r="G27" s="86" t="s">
        <v>25</v>
      </c>
      <c r="H27" s="84" t="s">
        <v>25</v>
      </c>
      <c r="I27" s="62">
        <f>'[1]Real 16 pr.'!F73</f>
        <v>1</v>
      </c>
      <c r="J27" s="85" t="s">
        <v>25</v>
      </c>
      <c r="K27" s="86" t="s">
        <v>25</v>
      </c>
      <c r="L27" s="87" t="s">
        <v>25</v>
      </c>
      <c r="M27" s="88" t="s">
        <v>25</v>
      </c>
      <c r="N27" s="89" t="s">
        <v>25</v>
      </c>
      <c r="O27" s="90" t="s">
        <v>25</v>
      </c>
      <c r="P27" s="72"/>
      <c r="Q27" s="72"/>
      <c r="R27" s="72"/>
      <c r="S27" s="72"/>
      <c r="T27" s="72"/>
      <c r="U27" s="72"/>
    </row>
    <row r="28" spans="1:21" ht="15" thickTop="1" x14ac:dyDescent="0.3">
      <c r="A28" s="64" t="s">
        <v>48</v>
      </c>
      <c r="B28" s="65" t="s">
        <v>49</v>
      </c>
      <c r="C28" s="91"/>
      <c r="D28" s="35" t="s">
        <v>25</v>
      </c>
      <c r="E28" s="36">
        <v>214.08667999999977</v>
      </c>
      <c r="F28" s="67" t="s">
        <v>25</v>
      </c>
      <c r="G28" s="42" t="s">
        <v>25</v>
      </c>
      <c r="H28" s="66" t="s">
        <v>25</v>
      </c>
      <c r="I28" s="36">
        <v>189.79295608414179</v>
      </c>
      <c r="J28" s="92" t="s">
        <v>25</v>
      </c>
      <c r="K28" s="68" t="s">
        <v>25</v>
      </c>
      <c r="L28" s="40" t="s">
        <v>25</v>
      </c>
      <c r="M28" s="36">
        <v>403.76648414878838</v>
      </c>
      <c r="N28" s="70" t="s">
        <v>25</v>
      </c>
      <c r="O28" s="71" t="s">
        <v>25</v>
      </c>
    </row>
    <row r="29" spans="1:21" x14ac:dyDescent="0.3">
      <c r="A29" s="93" t="s">
        <v>50</v>
      </c>
      <c r="B29" s="82" t="s">
        <v>51</v>
      </c>
      <c r="C29" s="94"/>
      <c r="D29" s="95" t="s">
        <v>25</v>
      </c>
      <c r="E29" s="96">
        <v>0.22082174316658051</v>
      </c>
      <c r="F29" s="97" t="s">
        <v>25</v>
      </c>
      <c r="G29" s="98" t="s">
        <v>25</v>
      </c>
      <c r="H29" s="99" t="s">
        <v>25</v>
      </c>
      <c r="I29" s="96">
        <v>0.22448295327017062</v>
      </c>
      <c r="J29" s="97" t="s">
        <v>25</v>
      </c>
      <c r="K29" s="98" t="s">
        <v>25</v>
      </c>
      <c r="L29" s="48" t="s">
        <v>25</v>
      </c>
      <c r="M29" s="100">
        <v>0.50010310320781015</v>
      </c>
      <c r="N29" s="79" t="s">
        <v>25</v>
      </c>
      <c r="O29" s="80" t="s">
        <v>25</v>
      </c>
    </row>
    <row r="30" spans="1:21" ht="15" thickBot="1" x14ac:dyDescent="0.35">
      <c r="A30" s="55" t="s">
        <v>52</v>
      </c>
      <c r="B30" s="56" t="s">
        <v>53</v>
      </c>
      <c r="C30" s="57"/>
      <c r="D30" s="101" t="s">
        <v>25</v>
      </c>
      <c r="E30" s="102">
        <v>8.1000000000000003E-2</v>
      </c>
      <c r="F30" s="103" t="s">
        <v>25</v>
      </c>
      <c r="G30" s="104" t="s">
        <v>25</v>
      </c>
      <c r="H30" s="105" t="s">
        <v>25</v>
      </c>
      <c r="I30" s="102">
        <v>8.1000000000000003E-2</v>
      </c>
      <c r="J30" s="103" t="s">
        <v>25</v>
      </c>
      <c r="K30" s="106" t="s">
        <v>25</v>
      </c>
      <c r="L30" s="30" t="s">
        <v>25</v>
      </c>
      <c r="M30" s="88" t="s">
        <v>25</v>
      </c>
      <c r="N30" s="89" t="s">
        <v>25</v>
      </c>
      <c r="O30" s="90" t="s">
        <v>25</v>
      </c>
    </row>
    <row r="31" spans="1:21" ht="15" thickTop="1" x14ac:dyDescent="0.3">
      <c r="A31" s="32" t="s">
        <v>54</v>
      </c>
      <c r="B31" s="33" t="s">
        <v>55</v>
      </c>
      <c r="C31" s="34">
        <v>157.49</v>
      </c>
      <c r="D31" s="107">
        <v>633.04736768405814</v>
      </c>
      <c r="E31" s="108">
        <v>260.06737513601439</v>
      </c>
      <c r="F31" s="109">
        <v>81.187400937865476</v>
      </c>
      <c r="G31" s="110">
        <v>372.9799925480437</v>
      </c>
      <c r="H31" s="108">
        <v>712.84909364564999</v>
      </c>
      <c r="I31" s="108">
        <v>280.51394520233333</v>
      </c>
      <c r="J31" s="111">
        <v>359.98210467784384</v>
      </c>
      <c r="K31" s="111">
        <v>72.353043765472805</v>
      </c>
      <c r="L31" s="112">
        <v>1503.3881355129088</v>
      </c>
      <c r="M31" s="108">
        <v>76.090053952967409</v>
      </c>
      <c r="N31" s="110">
        <v>13.230377838044049</v>
      </c>
      <c r="O31" s="112">
        <v>1592.7085673039201</v>
      </c>
    </row>
    <row r="32" spans="1:21" x14ac:dyDescent="0.3">
      <c r="A32" s="113" t="s">
        <v>56</v>
      </c>
      <c r="B32" s="114" t="s">
        <v>57</v>
      </c>
      <c r="C32" s="115">
        <v>149.63</v>
      </c>
      <c r="D32" s="116">
        <v>456.26305603241417</v>
      </c>
      <c r="E32" s="117">
        <v>220.69718387681161</v>
      </c>
      <c r="F32" s="118">
        <v>71.86718387681158</v>
      </c>
      <c r="G32" s="119">
        <v>235.56587215560253</v>
      </c>
      <c r="H32" s="117">
        <v>525.80669823959477</v>
      </c>
      <c r="I32" s="117">
        <v>155.60533840626147</v>
      </c>
      <c r="J32" s="120">
        <v>300.40135983333334</v>
      </c>
      <c r="K32" s="120">
        <v>69.8</v>
      </c>
      <c r="L32" s="121">
        <v>1131.6997542720089</v>
      </c>
      <c r="M32" s="117">
        <v>37.75</v>
      </c>
      <c r="N32" s="122">
        <v>13.16</v>
      </c>
      <c r="O32" s="121">
        <v>1182.6097542720088</v>
      </c>
    </row>
    <row r="33" spans="1:15" x14ac:dyDescent="0.3">
      <c r="A33" s="43" t="s">
        <v>58</v>
      </c>
      <c r="B33" s="44" t="s">
        <v>59</v>
      </c>
      <c r="C33" s="123">
        <v>24.41</v>
      </c>
      <c r="D33" s="116">
        <v>75.25</v>
      </c>
      <c r="E33" s="124">
        <v>28.24</v>
      </c>
      <c r="F33" s="125">
        <v>7.9599999999999982</v>
      </c>
      <c r="G33" s="126">
        <v>47.01</v>
      </c>
      <c r="H33" s="117">
        <v>77.329999999999984</v>
      </c>
      <c r="I33" s="124">
        <v>46.51</v>
      </c>
      <c r="J33" s="124">
        <v>29.689999999999998</v>
      </c>
      <c r="K33" s="124">
        <v>1.1299999999999999</v>
      </c>
      <c r="L33" s="121">
        <v>176.98999999999998</v>
      </c>
      <c r="M33" s="124">
        <v>6.2600000000000007</v>
      </c>
      <c r="N33" s="124">
        <v>0.11</v>
      </c>
      <c r="O33" s="121">
        <v>183.35999999999999</v>
      </c>
    </row>
    <row r="34" spans="1:15" x14ac:dyDescent="0.3">
      <c r="A34" s="43" t="s">
        <v>60</v>
      </c>
      <c r="B34" s="44" t="s">
        <v>61</v>
      </c>
      <c r="C34" s="123">
        <v>4.7</v>
      </c>
      <c r="D34" s="116">
        <v>20.490100543478256</v>
      </c>
      <c r="E34" s="124">
        <v>4.3146838768115936</v>
      </c>
      <c r="F34" s="125">
        <v>0.60468387681159419</v>
      </c>
      <c r="G34" s="126">
        <v>16.175416666666663</v>
      </c>
      <c r="H34" s="117">
        <v>20.759119243055558</v>
      </c>
      <c r="I34" s="124">
        <v>19.543600000000001</v>
      </c>
      <c r="J34" s="124">
        <v>1.2155192430555555</v>
      </c>
      <c r="K34" s="124">
        <v>0</v>
      </c>
      <c r="L34" s="121">
        <v>45.949219786533817</v>
      </c>
      <c r="M34" s="124">
        <v>0.11</v>
      </c>
      <c r="N34" s="124">
        <v>0</v>
      </c>
      <c r="O34" s="121">
        <v>46.059219786533816</v>
      </c>
    </row>
    <row r="35" spans="1:15" x14ac:dyDescent="0.3">
      <c r="A35" s="43" t="s">
        <v>62</v>
      </c>
      <c r="B35" s="44" t="s">
        <v>63</v>
      </c>
      <c r="C35" s="123">
        <v>7.75</v>
      </c>
      <c r="D35" s="116">
        <v>39.695688598757698</v>
      </c>
      <c r="E35" s="124">
        <v>17.3125</v>
      </c>
      <c r="F35" s="125">
        <v>15.262500000000001</v>
      </c>
      <c r="G35" s="126">
        <v>22.383188598757698</v>
      </c>
      <c r="H35" s="117">
        <v>29.19898894882725</v>
      </c>
      <c r="I35" s="124">
        <v>2.1548150252161382</v>
      </c>
      <c r="J35" s="124">
        <v>4.2941739236111118</v>
      </c>
      <c r="K35" s="124">
        <v>22.75</v>
      </c>
      <c r="L35" s="121">
        <v>76.644677547584948</v>
      </c>
      <c r="M35" s="124">
        <v>0</v>
      </c>
      <c r="N35" s="124">
        <v>0</v>
      </c>
      <c r="O35" s="121">
        <v>76.644677547584948</v>
      </c>
    </row>
    <row r="36" spans="1:15" x14ac:dyDescent="0.3">
      <c r="A36" s="43" t="s">
        <v>64</v>
      </c>
      <c r="B36" s="44" t="s">
        <v>65</v>
      </c>
      <c r="C36" s="123" t="s">
        <v>25</v>
      </c>
      <c r="D36" s="116">
        <v>10.36</v>
      </c>
      <c r="E36" s="124">
        <v>10.36</v>
      </c>
      <c r="F36" s="125">
        <v>10.36</v>
      </c>
      <c r="G36" s="127" t="s">
        <v>25</v>
      </c>
      <c r="H36" s="117">
        <v>3.47</v>
      </c>
      <c r="I36" s="124" t="s">
        <v>25</v>
      </c>
      <c r="J36" s="124">
        <v>0</v>
      </c>
      <c r="K36" s="124">
        <v>3.47</v>
      </c>
      <c r="L36" s="121">
        <v>13.83</v>
      </c>
      <c r="M36" s="124">
        <v>0</v>
      </c>
      <c r="N36" s="127" t="s">
        <v>25</v>
      </c>
      <c r="O36" s="121">
        <v>13.83</v>
      </c>
    </row>
    <row r="37" spans="1:15" x14ac:dyDescent="0.3">
      <c r="A37" s="43" t="s">
        <v>66</v>
      </c>
      <c r="B37" s="44" t="s">
        <v>67</v>
      </c>
      <c r="C37" s="123" t="s">
        <v>25</v>
      </c>
      <c r="D37" s="116" t="s">
        <v>25</v>
      </c>
      <c r="E37" s="124" t="s">
        <v>25</v>
      </c>
      <c r="F37" s="128" t="s">
        <v>25</v>
      </c>
      <c r="G37" s="127" t="s">
        <v>25</v>
      </c>
      <c r="H37" s="117">
        <v>0</v>
      </c>
      <c r="I37" s="124" t="s">
        <v>25</v>
      </c>
      <c r="J37" s="129" t="s">
        <v>25</v>
      </c>
      <c r="K37" s="124">
        <v>0</v>
      </c>
      <c r="L37" s="121">
        <v>0</v>
      </c>
      <c r="M37" s="124" t="s">
        <v>25</v>
      </c>
      <c r="N37" s="127" t="s">
        <v>25</v>
      </c>
      <c r="O37" s="121">
        <v>0</v>
      </c>
    </row>
    <row r="38" spans="1:15" x14ac:dyDescent="0.3">
      <c r="A38" s="43" t="s">
        <v>68</v>
      </c>
      <c r="B38" s="44" t="s">
        <v>69</v>
      </c>
      <c r="C38" s="123">
        <v>0.20000000000000004</v>
      </c>
      <c r="D38" s="116">
        <v>81.126607400750629</v>
      </c>
      <c r="E38" s="124">
        <v>57.109999999999992</v>
      </c>
      <c r="F38" s="125">
        <v>13.83</v>
      </c>
      <c r="G38" s="126">
        <v>24.016607400750633</v>
      </c>
      <c r="H38" s="117">
        <v>133.92661442022501</v>
      </c>
      <c r="I38" s="124">
        <v>12.298281086891677</v>
      </c>
      <c r="J38" s="124">
        <v>102.10833333333333</v>
      </c>
      <c r="K38" s="124">
        <v>19.52</v>
      </c>
      <c r="L38" s="121">
        <v>215.25322182097563</v>
      </c>
      <c r="M38" s="124">
        <v>0.51</v>
      </c>
      <c r="N38" s="127" t="s">
        <v>25</v>
      </c>
      <c r="O38" s="121">
        <v>215.76322182097562</v>
      </c>
    </row>
    <row r="39" spans="1:15" x14ac:dyDescent="0.3">
      <c r="A39" s="43" t="s">
        <v>70</v>
      </c>
      <c r="B39" s="44" t="s">
        <v>71</v>
      </c>
      <c r="C39" s="123">
        <v>6.44</v>
      </c>
      <c r="D39" s="116">
        <v>7.4406594894275413</v>
      </c>
      <c r="E39" s="124">
        <v>5.580000000000001</v>
      </c>
      <c r="F39" s="125">
        <v>1.86</v>
      </c>
      <c r="G39" s="126">
        <v>1.8606594894275401</v>
      </c>
      <c r="H39" s="117">
        <v>6.5603089608203256</v>
      </c>
      <c r="I39" s="124">
        <v>3.338642294153658</v>
      </c>
      <c r="J39" s="124">
        <v>3.2216666666666671</v>
      </c>
      <c r="K39" s="124">
        <v>0</v>
      </c>
      <c r="L39" s="121">
        <v>20.440968450247865</v>
      </c>
      <c r="M39" s="124">
        <v>0</v>
      </c>
      <c r="N39" s="124">
        <v>7.71</v>
      </c>
      <c r="O39" s="121">
        <v>28.150968450247866</v>
      </c>
    </row>
    <row r="40" spans="1:15" x14ac:dyDescent="0.3">
      <c r="A40" s="43" t="s">
        <v>72</v>
      </c>
      <c r="B40" s="44" t="s">
        <v>73</v>
      </c>
      <c r="C40" s="123">
        <v>0</v>
      </c>
      <c r="D40" s="116">
        <v>16.32</v>
      </c>
      <c r="E40" s="124">
        <v>9.8800000000000008</v>
      </c>
      <c r="F40" s="125">
        <v>6.44</v>
      </c>
      <c r="G40" s="126">
        <v>6.44</v>
      </c>
      <c r="H40" s="117">
        <v>11.53</v>
      </c>
      <c r="I40" s="124">
        <v>3.44</v>
      </c>
      <c r="J40" s="124">
        <v>4.6500000000000004</v>
      </c>
      <c r="K40" s="124">
        <v>3.44</v>
      </c>
      <c r="L40" s="121">
        <v>27.85</v>
      </c>
      <c r="M40" s="124">
        <v>0</v>
      </c>
      <c r="N40" s="124">
        <v>0</v>
      </c>
      <c r="O40" s="121">
        <v>27.85</v>
      </c>
    </row>
    <row r="41" spans="1:15" x14ac:dyDescent="0.3">
      <c r="A41" s="43" t="s">
        <v>74</v>
      </c>
      <c r="B41" s="44" t="s">
        <v>75</v>
      </c>
      <c r="C41" s="123">
        <v>80.28</v>
      </c>
      <c r="D41" s="116">
        <v>131.4</v>
      </c>
      <c r="E41" s="124">
        <v>42.72</v>
      </c>
      <c r="F41" s="125">
        <v>11.520000000000001</v>
      </c>
      <c r="G41" s="126">
        <v>88.68</v>
      </c>
      <c r="H41" s="117">
        <v>180.29999999999998</v>
      </c>
      <c r="I41" s="124">
        <v>51.06</v>
      </c>
      <c r="J41" s="124">
        <v>114.71999999999998</v>
      </c>
      <c r="K41" s="124">
        <v>14.520000000000001</v>
      </c>
      <c r="L41" s="121">
        <v>391.98</v>
      </c>
      <c r="M41" s="124">
        <v>20.28</v>
      </c>
      <c r="N41" s="124">
        <v>4.0199999999999996</v>
      </c>
      <c r="O41" s="121">
        <v>416.28</v>
      </c>
    </row>
    <row r="42" spans="1:15" x14ac:dyDescent="0.3">
      <c r="A42" s="43" t="s">
        <v>76</v>
      </c>
      <c r="B42" s="44" t="s">
        <v>77</v>
      </c>
      <c r="C42" s="123">
        <v>24.86</v>
      </c>
      <c r="D42" s="116">
        <v>40.699999999999996</v>
      </c>
      <c r="E42" s="124">
        <v>13.229999999999999</v>
      </c>
      <c r="F42" s="125">
        <v>3.57</v>
      </c>
      <c r="G42" s="126">
        <v>27.47</v>
      </c>
      <c r="H42" s="117">
        <v>55.84</v>
      </c>
      <c r="I42" s="124">
        <v>15.81</v>
      </c>
      <c r="J42" s="124">
        <v>35.53</v>
      </c>
      <c r="K42" s="124">
        <v>4.5</v>
      </c>
      <c r="L42" s="121">
        <v>121.4</v>
      </c>
      <c r="M42" s="124">
        <v>6.28</v>
      </c>
      <c r="N42" s="124">
        <v>1.25</v>
      </c>
      <c r="O42" s="121">
        <v>128.93</v>
      </c>
    </row>
    <row r="43" spans="1:15" x14ac:dyDescent="0.3">
      <c r="A43" s="43" t="s">
        <v>78</v>
      </c>
      <c r="B43" s="44" t="s">
        <v>79</v>
      </c>
      <c r="C43" s="123">
        <v>0.16</v>
      </c>
      <c r="D43" s="116">
        <v>0.26</v>
      </c>
      <c r="E43" s="124">
        <v>0.08</v>
      </c>
      <c r="F43" s="125">
        <v>0.02</v>
      </c>
      <c r="G43" s="126">
        <v>0.18000000000000002</v>
      </c>
      <c r="H43" s="117">
        <v>0.36</v>
      </c>
      <c r="I43" s="124">
        <v>0.10000000000000002</v>
      </c>
      <c r="J43" s="124">
        <v>0.23</v>
      </c>
      <c r="K43" s="124">
        <v>0.03</v>
      </c>
      <c r="L43" s="121">
        <v>0.78</v>
      </c>
      <c r="M43" s="124">
        <v>0.04</v>
      </c>
      <c r="N43" s="124">
        <v>0.01</v>
      </c>
      <c r="O43" s="121">
        <v>0.83000000000000007</v>
      </c>
    </row>
    <row r="44" spans="1:15" x14ac:dyDescent="0.3">
      <c r="A44" s="43" t="s">
        <v>80</v>
      </c>
      <c r="B44" s="44" t="s">
        <v>81</v>
      </c>
      <c r="C44" s="123" t="s">
        <v>25</v>
      </c>
      <c r="D44" s="116">
        <v>31.9</v>
      </c>
      <c r="E44" s="124">
        <v>30.99</v>
      </c>
      <c r="F44" s="125">
        <v>0</v>
      </c>
      <c r="G44" s="126">
        <v>0.91</v>
      </c>
      <c r="H44" s="117">
        <v>5.4516666666666671</v>
      </c>
      <c r="I44" s="124">
        <v>0.91</v>
      </c>
      <c r="J44" s="124">
        <v>4.541666666666667</v>
      </c>
      <c r="K44" s="124">
        <v>0</v>
      </c>
      <c r="L44" s="121">
        <v>37.351666666666667</v>
      </c>
      <c r="M44" s="124">
        <v>4.2699999999999996</v>
      </c>
      <c r="N44" s="124">
        <v>0.06</v>
      </c>
      <c r="O44" s="121">
        <v>41.681666666666672</v>
      </c>
    </row>
    <row r="45" spans="1:15" x14ac:dyDescent="0.3">
      <c r="A45" s="43" t="s">
        <v>82</v>
      </c>
      <c r="B45" s="44" t="s">
        <v>83</v>
      </c>
      <c r="C45" s="123">
        <v>0.83</v>
      </c>
      <c r="D45" s="116">
        <v>1.32</v>
      </c>
      <c r="E45" s="124">
        <v>0.88</v>
      </c>
      <c r="F45" s="125">
        <v>0.44</v>
      </c>
      <c r="G45" s="126">
        <v>0.44</v>
      </c>
      <c r="H45" s="117">
        <v>1.08</v>
      </c>
      <c r="I45" s="124">
        <v>0.44</v>
      </c>
      <c r="J45" s="124">
        <v>0.20000000000000004</v>
      </c>
      <c r="K45" s="124">
        <v>0.44</v>
      </c>
      <c r="L45" s="121">
        <v>3.23</v>
      </c>
      <c r="M45" s="124">
        <v>0</v>
      </c>
      <c r="N45" s="124">
        <v>0</v>
      </c>
      <c r="O45" s="121">
        <v>3.23</v>
      </c>
    </row>
    <row r="46" spans="1:15" ht="15" thickBot="1" x14ac:dyDescent="0.35">
      <c r="A46" s="21" t="s">
        <v>84</v>
      </c>
      <c r="B46" s="130" t="s">
        <v>85</v>
      </c>
      <c r="C46" s="131">
        <v>7.86</v>
      </c>
      <c r="D46" s="132">
        <v>176.78431165164397</v>
      </c>
      <c r="E46" s="133">
        <v>39.370191259202784</v>
      </c>
      <c r="F46" s="134">
        <v>9.3202170610538886</v>
      </c>
      <c r="G46" s="135">
        <v>137.41412039244119</v>
      </c>
      <c r="H46" s="136">
        <v>187.04239540605516</v>
      </c>
      <c r="I46" s="133">
        <v>124.90860679607185</v>
      </c>
      <c r="J46" s="133">
        <v>59.580744844510512</v>
      </c>
      <c r="K46" s="133">
        <v>2.5530437654728111</v>
      </c>
      <c r="L46" s="137">
        <v>371.68838124089984</v>
      </c>
      <c r="M46" s="117">
        <v>38.340053952967409</v>
      </c>
      <c r="N46" s="117">
        <v>7.0377838044049693E-2</v>
      </c>
      <c r="O46" s="137">
        <v>410.09881303191133</v>
      </c>
    </row>
    <row r="47" spans="1:15" ht="15.6" thickTop="1" thickBot="1" x14ac:dyDescent="0.35">
      <c r="A47" s="138" t="s">
        <v>86</v>
      </c>
      <c r="B47" s="139" t="s">
        <v>87</v>
      </c>
      <c r="C47" s="140">
        <v>24.79</v>
      </c>
      <c r="D47" s="141">
        <v>99.175906604951081</v>
      </c>
      <c r="E47" s="142">
        <v>40.623416997837801</v>
      </c>
      <c r="F47" s="143">
        <v>12.773338326134045</v>
      </c>
      <c r="G47" s="144">
        <v>58.552489607113273</v>
      </c>
      <c r="H47" s="145">
        <v>111.34353245425766</v>
      </c>
      <c r="I47" s="142">
        <v>43.732870689674343</v>
      </c>
      <c r="J47" s="142">
        <v>56.177979265141225</v>
      </c>
      <c r="K47" s="142">
        <v>11.43268249944208</v>
      </c>
      <c r="L47" s="146">
        <v>235.30643145723593</v>
      </c>
      <c r="M47" s="141">
        <v>11.264292887457879</v>
      </c>
      <c r="N47" s="144">
        <v>2.1590731055446479</v>
      </c>
      <c r="O47" s="146">
        <v>248.72979745023846</v>
      </c>
    </row>
    <row r="48" spans="1:15" ht="15.6" thickTop="1" thickBot="1" x14ac:dyDescent="0.35">
      <c r="A48" s="147" t="s">
        <v>88</v>
      </c>
      <c r="B48" s="148" t="s">
        <v>89</v>
      </c>
      <c r="C48" s="149">
        <v>182.28</v>
      </c>
      <c r="D48" s="150">
        <v>732.22327428900917</v>
      </c>
      <c r="E48" s="151">
        <v>300.6907921338522</v>
      </c>
      <c r="F48" s="152">
        <v>93.960739263999528</v>
      </c>
      <c r="G48" s="153">
        <v>431.53248215515697</v>
      </c>
      <c r="H48" s="154">
        <v>824.19262609990767</v>
      </c>
      <c r="I48" s="154">
        <v>324.2468158920077</v>
      </c>
      <c r="J48" s="151">
        <v>416.16008394298507</v>
      </c>
      <c r="K48" s="153">
        <v>83.785726264914885</v>
      </c>
      <c r="L48" s="155">
        <v>1738.6945669701447</v>
      </c>
      <c r="M48" s="154">
        <v>87.354346840425293</v>
      </c>
      <c r="N48" s="153">
        <v>15.389450943588697</v>
      </c>
      <c r="O48" s="155">
        <v>1841.4383647541586</v>
      </c>
    </row>
    <row r="49" spans="1:15" ht="6" customHeight="1" x14ac:dyDescent="0.3"/>
    <row r="50" spans="1:15" ht="15" thickBot="1" x14ac:dyDescent="0.35">
      <c r="A50" s="1" t="s">
        <v>90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6" customHeight="1" thickTop="1" thickBot="1" x14ac:dyDescent="0.35"/>
    <row r="52" spans="1:15" ht="15" thickBot="1" x14ac:dyDescent="0.35">
      <c r="A52" s="423" t="s">
        <v>91</v>
      </c>
      <c r="B52" s="423" t="s">
        <v>92</v>
      </c>
      <c r="C52" s="407" t="s">
        <v>7</v>
      </c>
      <c r="D52" s="426" t="s">
        <v>8</v>
      </c>
      <c r="E52" s="427"/>
      <c r="F52" s="427"/>
      <c r="G52" s="428"/>
      <c r="H52" s="426" t="s">
        <v>9</v>
      </c>
      <c r="I52" s="427"/>
      <c r="J52" s="427"/>
      <c r="K52" s="428"/>
      <c r="L52" s="407" t="s">
        <v>10</v>
      </c>
      <c r="M52" s="413" t="s">
        <v>9</v>
      </c>
      <c r="N52" s="414"/>
    </row>
    <row r="53" spans="1:15" x14ac:dyDescent="0.3">
      <c r="A53" s="424"/>
      <c r="B53" s="424"/>
      <c r="C53" s="408"/>
      <c r="D53" s="431" t="s">
        <v>12</v>
      </c>
      <c r="E53" s="429" t="s">
        <v>13</v>
      </c>
      <c r="F53" s="429" t="s">
        <v>14</v>
      </c>
      <c r="G53" s="417" t="s">
        <v>15</v>
      </c>
      <c r="H53" s="431" t="s">
        <v>16</v>
      </c>
      <c r="I53" s="429" t="s">
        <v>17</v>
      </c>
      <c r="J53" s="429" t="s">
        <v>18</v>
      </c>
      <c r="K53" s="417" t="s">
        <v>19</v>
      </c>
      <c r="L53" s="408"/>
      <c r="M53" s="419" t="s">
        <v>20</v>
      </c>
      <c r="N53" s="421" t="s">
        <v>21</v>
      </c>
    </row>
    <row r="54" spans="1:15" ht="15" thickBot="1" x14ac:dyDescent="0.35">
      <c r="A54" s="425"/>
      <c r="B54" s="425"/>
      <c r="C54" s="409"/>
      <c r="D54" s="435"/>
      <c r="E54" s="436"/>
      <c r="F54" s="436"/>
      <c r="G54" s="437"/>
      <c r="H54" s="435"/>
      <c r="I54" s="436"/>
      <c r="J54" s="436"/>
      <c r="K54" s="437"/>
      <c r="L54" s="409"/>
      <c r="M54" s="434"/>
      <c r="N54" s="433"/>
    </row>
    <row r="55" spans="1:15" ht="15" thickBot="1" x14ac:dyDescent="0.35">
      <c r="A55" s="156">
        <v>1</v>
      </c>
      <c r="B55" s="156">
        <v>2</v>
      </c>
      <c r="C55" s="157">
        <v>3</v>
      </c>
      <c r="D55" s="158">
        <v>4</v>
      </c>
      <c r="E55" s="159">
        <v>5</v>
      </c>
      <c r="F55" s="159">
        <v>6</v>
      </c>
      <c r="G55" s="160">
        <v>7</v>
      </c>
      <c r="H55" s="158">
        <v>8</v>
      </c>
      <c r="I55" s="159">
        <v>9</v>
      </c>
      <c r="J55" s="159">
        <v>10</v>
      </c>
      <c r="K55" s="160">
        <v>11</v>
      </c>
      <c r="L55" s="157">
        <v>12</v>
      </c>
      <c r="M55" s="161">
        <v>13</v>
      </c>
      <c r="N55" s="160">
        <v>14</v>
      </c>
    </row>
    <row r="56" spans="1:15" x14ac:dyDescent="0.3">
      <c r="A56" s="162" t="s">
        <v>93</v>
      </c>
      <c r="B56" s="163" t="s">
        <v>94</v>
      </c>
      <c r="C56" s="164">
        <v>0.27</v>
      </c>
      <c r="D56" s="165">
        <v>1.0260258608816486</v>
      </c>
      <c r="E56" s="166">
        <v>0.41516550602287183</v>
      </c>
      <c r="F56" s="167">
        <v>0.12939935798889399</v>
      </c>
      <c r="G56" s="168">
        <v>0.61086035485877677</v>
      </c>
      <c r="H56" s="165">
        <v>1.3455607493411119</v>
      </c>
      <c r="I56" s="166">
        <v>0.54055090642657333</v>
      </c>
      <c r="J56" s="166">
        <v>0.67113339188693744</v>
      </c>
      <c r="K56" s="168">
        <v>0.13387645102760115</v>
      </c>
      <c r="L56" s="169">
        <v>2.6382528535244765</v>
      </c>
      <c r="M56" s="169">
        <v>0.22680496774379577</v>
      </c>
      <c r="N56" s="169">
        <v>8.5511286258370891</v>
      </c>
    </row>
    <row r="57" spans="1:15" x14ac:dyDescent="0.3">
      <c r="A57" s="170" t="s">
        <v>95</v>
      </c>
      <c r="B57" s="171" t="s">
        <v>92</v>
      </c>
      <c r="C57" s="172">
        <f>C48/E17</f>
        <v>0.24129836630362828</v>
      </c>
      <c r="D57" s="173">
        <f>D48/E17</f>
        <v>0.96930151336093606</v>
      </c>
      <c r="E57" s="174">
        <f>E48/E17</f>
        <v>0.39804804095041924</v>
      </c>
      <c r="F57" s="175">
        <f>F48/F17</f>
        <v>0.12438321747358057</v>
      </c>
      <c r="G57" s="176">
        <f>G48/G17</f>
        <v>0.57104558947683204</v>
      </c>
      <c r="H57" s="173">
        <f>I57+J57+K57</f>
        <v>1.2648944449255191</v>
      </c>
      <c r="I57" s="174">
        <f>I48/I17</f>
        <v>0.49452431334043878</v>
      </c>
      <c r="J57" s="174">
        <f>J48/J17</f>
        <v>0.63809149937038034</v>
      </c>
      <c r="K57" s="176">
        <f>K48/K17</f>
        <v>0.13227863221469999</v>
      </c>
      <c r="L57" s="172">
        <f>C57+H57+D57</f>
        <v>2.4754943245900836</v>
      </c>
      <c r="M57" s="172">
        <f>M48/M17</f>
        <v>0.21643792576914092</v>
      </c>
      <c r="N57" s="172">
        <f>N48/N17</f>
        <v>8.5496949686603863</v>
      </c>
    </row>
    <row r="58" spans="1:15" ht="26.4" x14ac:dyDescent="0.3">
      <c r="A58" s="170" t="s">
        <v>96</v>
      </c>
      <c r="B58" s="177" t="s">
        <v>97</v>
      </c>
      <c r="C58" s="172" t="s">
        <v>25</v>
      </c>
      <c r="D58" s="173">
        <f>SUM(D59:D63)</f>
        <v>0.19908579872901444</v>
      </c>
      <c r="E58" s="174">
        <f>SUM(E59:E63)</f>
        <v>0.14343761356605619</v>
      </c>
      <c r="F58" s="175">
        <f>SUM(F59:F62)</f>
        <v>3.5284900558559901E-2</v>
      </c>
      <c r="G58" s="176">
        <f>G59+G61+G62</f>
        <v>5.5648185162958226E-2</v>
      </c>
      <c r="H58" s="173">
        <f>SUM(I58:K58)</f>
        <v>0.26027966420618681</v>
      </c>
      <c r="I58" s="174">
        <f>I59+I61+I62</f>
        <v>5.3655497341146066E-2</v>
      </c>
      <c r="J58" s="174">
        <f>J59+J60+J61+J62+J64</f>
        <v>0.17032817839320238</v>
      </c>
      <c r="K58" s="176">
        <f>SUM(K59:K62)</f>
        <v>3.6295988471838334E-2</v>
      </c>
      <c r="L58" s="172">
        <f>D58+H58</f>
        <v>0.45936546293520125</v>
      </c>
      <c r="M58" s="172">
        <f>M59+M60+M61+M62+M64</f>
        <v>1.2115956392467786E-2</v>
      </c>
      <c r="N58" s="172" t="s">
        <v>25</v>
      </c>
    </row>
    <row r="59" spans="1:15" x14ac:dyDescent="0.3">
      <c r="A59" s="170" t="s">
        <v>98</v>
      </c>
      <c r="B59" s="178" t="s">
        <v>69</v>
      </c>
      <c r="C59" s="172" t="s">
        <v>25</v>
      </c>
      <c r="D59" s="179">
        <f>E59+G59</f>
        <v>0.10738209858116501</v>
      </c>
      <c r="E59" s="180">
        <f>E38/E17</f>
        <v>7.5600996815888791E-2</v>
      </c>
      <c r="F59" s="181">
        <f>F38/F17</f>
        <v>1.8307858272872391E-2</v>
      </c>
      <c r="G59" s="182">
        <f>G38/G17</f>
        <v>3.178110176527623E-2</v>
      </c>
      <c r="H59" s="179">
        <f t="shared" ref="H59:H64" si="0">SUM(I59:K59)</f>
        <v>0.206135392284788</v>
      </c>
      <c r="I59" s="180">
        <f>I38/I17</f>
        <v>1.8756696169958353E-2</v>
      </c>
      <c r="J59" s="180">
        <f>J38/J17</f>
        <v>0.15656104953065025</v>
      </c>
      <c r="K59" s="182">
        <f>K38/K17</f>
        <v>3.0817646584179393E-2</v>
      </c>
      <c r="L59" s="172">
        <f t="shared" ref="L59:L62" si="1">D59+H59</f>
        <v>0.31351749086595304</v>
      </c>
      <c r="M59" s="172">
        <f>M38/M17</f>
        <v>1.2636273538156589E-3</v>
      </c>
      <c r="N59" s="172" t="s">
        <v>25</v>
      </c>
    </row>
    <row r="60" spans="1:15" x14ac:dyDescent="0.3">
      <c r="A60" s="170" t="s">
        <v>99</v>
      </c>
      <c r="B60" s="178" t="s">
        <v>65</v>
      </c>
      <c r="C60" s="172" t="s">
        <v>25</v>
      </c>
      <c r="D60" s="179">
        <f>E60</f>
        <v>1.3714346471942007E-2</v>
      </c>
      <c r="E60" s="180">
        <f>E36/E17</f>
        <v>1.3714346471942007E-2</v>
      </c>
      <c r="F60" s="181">
        <f>F36/F17</f>
        <v>1.3714346471942007E-2</v>
      </c>
      <c r="G60" s="182" t="s">
        <v>25</v>
      </c>
      <c r="H60" s="179">
        <f t="shared" si="0"/>
        <v>5.4783418876589397E-3</v>
      </c>
      <c r="I60" s="180" t="s">
        <v>25</v>
      </c>
      <c r="J60" s="180">
        <f>J36/J17</f>
        <v>0</v>
      </c>
      <c r="K60" s="182">
        <f>K36/K17</f>
        <v>5.4783418876589397E-3</v>
      </c>
      <c r="L60" s="172">
        <f t="shared" si="1"/>
        <v>1.9192688359600946E-2</v>
      </c>
      <c r="M60" s="172">
        <f>M36/M17</f>
        <v>0</v>
      </c>
      <c r="N60" s="172" t="s">
        <v>25</v>
      </c>
    </row>
    <row r="61" spans="1:15" x14ac:dyDescent="0.3">
      <c r="A61" s="170" t="s">
        <v>100</v>
      </c>
      <c r="B61" s="178" t="s">
        <v>71</v>
      </c>
      <c r="C61" s="172" t="s">
        <v>25</v>
      </c>
      <c r="D61" s="179">
        <f>E61+G61</f>
        <v>9.8488895894478026E-3</v>
      </c>
      <c r="E61" s="180">
        <f>E39/E17</f>
        <v>7.3866846827641327E-3</v>
      </c>
      <c r="F61" s="181">
        <f>F39/F17</f>
        <v>2.4622282275880438E-3</v>
      </c>
      <c r="G61" s="182">
        <f>G39/G17</f>
        <v>2.4622049066836708E-3</v>
      </c>
      <c r="H61" s="179">
        <f t="shared" si="0"/>
        <v>1.0031652091467735E-2</v>
      </c>
      <c r="I61" s="180">
        <f>I39/I17</f>
        <v>5.0919229028160247E-3</v>
      </c>
      <c r="J61" s="180">
        <f>J39/J17</f>
        <v>4.9397291886517092E-3</v>
      </c>
      <c r="K61" s="182">
        <f>K39/K17</f>
        <v>0</v>
      </c>
      <c r="L61" s="172">
        <f t="shared" si="1"/>
        <v>1.9880541680915537E-2</v>
      </c>
      <c r="M61" s="172">
        <f>M39/M17</f>
        <v>0</v>
      </c>
      <c r="N61" s="172" t="s">
        <v>25</v>
      </c>
    </row>
    <row r="62" spans="1:15" x14ac:dyDescent="0.3">
      <c r="A62" s="170" t="s">
        <v>101</v>
      </c>
      <c r="B62" s="178" t="s">
        <v>61</v>
      </c>
      <c r="C62" s="172" t="s">
        <v>25</v>
      </c>
      <c r="D62" s="179">
        <f>E62+G62</f>
        <v>2.7116564746162048E-2</v>
      </c>
      <c r="E62" s="180">
        <f>E34/E17</f>
        <v>5.7116862551637197E-3</v>
      </c>
      <c r="F62" s="181">
        <f>F34/F17</f>
        <v>8.0046758615746156E-4</v>
      </c>
      <c r="G62" s="182">
        <f>G34/G17</f>
        <v>2.1404878490998328E-2</v>
      </c>
      <c r="H62" s="179">
        <f t="shared" si="0"/>
        <v>3.1670614186930207E-2</v>
      </c>
      <c r="I62" s="180">
        <f>I34/I17</f>
        <v>2.9806878268371688E-2</v>
      </c>
      <c r="J62" s="180">
        <f>J34/J17</f>
        <v>1.8637359185585177E-3</v>
      </c>
      <c r="K62" s="182">
        <f>K34/K17</f>
        <v>0</v>
      </c>
      <c r="L62" s="172">
        <f t="shared" si="1"/>
        <v>5.8787178933092252E-2</v>
      </c>
      <c r="M62" s="172">
        <f>M34/M17</f>
        <v>2.725470763131813E-4</v>
      </c>
      <c r="N62" s="172" t="s">
        <v>25</v>
      </c>
    </row>
    <row r="63" spans="1:15" x14ac:dyDescent="0.3">
      <c r="A63" s="170" t="s">
        <v>102</v>
      </c>
      <c r="B63" s="178" t="s">
        <v>103</v>
      </c>
      <c r="C63" s="172" t="s">
        <v>25</v>
      </c>
      <c r="D63" s="179">
        <f>E63</f>
        <v>4.1023899340297564E-2</v>
      </c>
      <c r="E63" s="180">
        <f>E44/E17</f>
        <v>4.1023899340297564E-2</v>
      </c>
      <c r="F63" s="181" t="s">
        <v>25</v>
      </c>
      <c r="G63" s="182" t="s">
        <v>25</v>
      </c>
      <c r="H63" s="179" t="s">
        <v>25</v>
      </c>
      <c r="I63" s="180" t="s">
        <v>25</v>
      </c>
      <c r="J63" s="180" t="s">
        <v>25</v>
      </c>
      <c r="K63" s="182" t="s">
        <v>25</v>
      </c>
      <c r="L63" s="172">
        <f>D63</f>
        <v>4.1023899340297564E-2</v>
      </c>
      <c r="M63" s="172" t="s">
        <v>25</v>
      </c>
      <c r="N63" s="172" t="s">
        <v>25</v>
      </c>
    </row>
    <row r="64" spans="1:15" ht="15" thickBot="1" x14ac:dyDescent="0.35">
      <c r="A64" s="183" t="s">
        <v>104</v>
      </c>
      <c r="B64" s="184" t="s">
        <v>105</v>
      </c>
      <c r="C64" s="185" t="s">
        <v>25</v>
      </c>
      <c r="D64" s="186" t="s">
        <v>25</v>
      </c>
      <c r="E64" s="187" t="s">
        <v>25</v>
      </c>
      <c r="F64" s="188" t="s">
        <v>25</v>
      </c>
      <c r="G64" s="189" t="s">
        <v>25</v>
      </c>
      <c r="H64" s="186">
        <f t="shared" si="0"/>
        <v>6.9636637553419072E-3</v>
      </c>
      <c r="I64" s="187" t="s">
        <v>25</v>
      </c>
      <c r="J64" s="187">
        <f>J44/J17</f>
        <v>6.9636637553419072E-3</v>
      </c>
      <c r="K64" s="189" t="s">
        <v>25</v>
      </c>
      <c r="L64" s="185">
        <f>H64</f>
        <v>6.9636637553419072E-3</v>
      </c>
      <c r="M64" s="185">
        <f>M44/M17</f>
        <v>1.0579781962338946E-2</v>
      </c>
      <c r="N64" s="185" t="s">
        <v>25</v>
      </c>
    </row>
    <row r="65" spans="1:15" ht="9" customHeight="1" x14ac:dyDescent="0.3"/>
    <row r="66" spans="1:15" ht="15" outlineLevel="1" thickBot="1" x14ac:dyDescent="0.35">
      <c r="A66" s="1" t="s">
        <v>106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6" outlineLevel="1" thickTop="1" thickBot="1" x14ac:dyDescent="0.35"/>
    <row r="68" spans="1:15" ht="34.200000000000003" outlineLevel="1" x14ac:dyDescent="0.3">
      <c r="B68" s="190" t="s">
        <v>107</v>
      </c>
      <c r="C68" s="191" t="s">
        <v>108</v>
      </c>
    </row>
    <row r="69" spans="1:15" outlineLevel="1" x14ac:dyDescent="0.3">
      <c r="B69" s="178" t="s">
        <v>109</v>
      </c>
      <c r="C69" s="192">
        <v>314</v>
      </c>
    </row>
    <row r="70" spans="1:15" outlineLevel="1" x14ac:dyDescent="0.3">
      <c r="B70" s="178" t="s">
        <v>110</v>
      </c>
      <c r="C70" s="192">
        <v>314</v>
      </c>
    </row>
    <row r="71" spans="1:15" outlineLevel="1" x14ac:dyDescent="0.3">
      <c r="B71" s="178" t="s">
        <v>111</v>
      </c>
      <c r="C71" s="192">
        <v>314</v>
      </c>
    </row>
    <row r="72" spans="1:15" outlineLevel="1" x14ac:dyDescent="0.3">
      <c r="B72" s="178" t="s">
        <v>112</v>
      </c>
      <c r="C72" s="192">
        <v>314</v>
      </c>
    </row>
    <row r="73" spans="1:15" ht="15" outlineLevel="1" thickBot="1" x14ac:dyDescent="0.35">
      <c r="B73" s="184" t="s">
        <v>113</v>
      </c>
      <c r="C73" s="193">
        <v>314</v>
      </c>
    </row>
    <row r="74" spans="1:15" ht="15" outlineLevel="1" thickBot="1" x14ac:dyDescent="0.35"/>
    <row r="75" spans="1:15" ht="79.8" outlineLevel="1" x14ac:dyDescent="0.3">
      <c r="B75" s="194" t="s">
        <v>107</v>
      </c>
      <c r="C75" s="191" t="s">
        <v>114</v>
      </c>
      <c r="D75" s="191" t="s">
        <v>115</v>
      </c>
    </row>
    <row r="76" spans="1:15" outlineLevel="1" x14ac:dyDescent="0.3">
      <c r="B76" s="178" t="s">
        <v>109</v>
      </c>
      <c r="C76" s="192">
        <v>25.2</v>
      </c>
      <c r="D76" s="192">
        <f>C76*C69/1000</f>
        <v>7.9127999999999998</v>
      </c>
    </row>
    <row r="77" spans="1:15" outlineLevel="1" x14ac:dyDescent="0.3">
      <c r="B77" s="178" t="s">
        <v>110</v>
      </c>
      <c r="C77" s="192">
        <v>25.2</v>
      </c>
      <c r="D77" s="192">
        <f t="shared" ref="D77:D80" si="2">C77*C70/1000</f>
        <v>7.9127999999999998</v>
      </c>
    </row>
    <row r="78" spans="1:15" outlineLevel="1" x14ac:dyDescent="0.3">
      <c r="B78" s="178" t="s">
        <v>111</v>
      </c>
      <c r="C78" s="192">
        <v>25.2</v>
      </c>
      <c r="D78" s="192">
        <f t="shared" si="2"/>
        <v>7.9127999999999998</v>
      </c>
    </row>
    <row r="79" spans="1:15" outlineLevel="1" x14ac:dyDescent="0.3">
      <c r="B79" s="178" t="s">
        <v>112</v>
      </c>
      <c r="C79" s="192">
        <v>25.2</v>
      </c>
      <c r="D79" s="192">
        <f t="shared" si="2"/>
        <v>7.9127999999999998</v>
      </c>
    </row>
    <row r="80" spans="1:15" ht="15" outlineLevel="1" thickBot="1" x14ac:dyDescent="0.35">
      <c r="B80" s="184" t="s">
        <v>113</v>
      </c>
      <c r="C80" s="193">
        <v>25.2</v>
      </c>
      <c r="D80" s="193">
        <f t="shared" si="2"/>
        <v>7.9127999999999998</v>
      </c>
    </row>
    <row r="81" spans="2:11" ht="15" outlineLevel="1" thickBot="1" x14ac:dyDescent="0.35"/>
    <row r="82" spans="2:11" ht="15" outlineLevel="1" thickBot="1" x14ac:dyDescent="0.35">
      <c r="B82" s="423" t="s">
        <v>116</v>
      </c>
      <c r="C82" s="426" t="s">
        <v>8</v>
      </c>
      <c r="D82" s="427"/>
      <c r="E82" s="427"/>
      <c r="F82" s="428"/>
      <c r="G82" s="426" t="s">
        <v>9</v>
      </c>
      <c r="H82" s="427"/>
      <c r="I82" s="427"/>
      <c r="J82" s="428"/>
      <c r="K82" s="407" t="s">
        <v>117</v>
      </c>
    </row>
    <row r="83" spans="2:11" outlineLevel="1" x14ac:dyDescent="0.3">
      <c r="B83" s="424"/>
      <c r="C83" s="431" t="s">
        <v>118</v>
      </c>
      <c r="D83" s="429" t="s">
        <v>13</v>
      </c>
      <c r="E83" s="429" t="s">
        <v>14</v>
      </c>
      <c r="F83" s="417" t="s">
        <v>15</v>
      </c>
      <c r="G83" s="431" t="s">
        <v>118</v>
      </c>
      <c r="H83" s="429" t="s">
        <v>119</v>
      </c>
      <c r="I83" s="429" t="s">
        <v>18</v>
      </c>
      <c r="J83" s="417" t="s">
        <v>19</v>
      </c>
      <c r="K83" s="408"/>
    </row>
    <row r="84" spans="2:11" ht="33.6" customHeight="1" outlineLevel="1" thickBot="1" x14ac:dyDescent="0.35">
      <c r="B84" s="425"/>
      <c r="C84" s="435"/>
      <c r="D84" s="436"/>
      <c r="E84" s="436"/>
      <c r="F84" s="437"/>
      <c r="G84" s="435"/>
      <c r="H84" s="436"/>
      <c r="I84" s="436"/>
      <c r="J84" s="437"/>
      <c r="K84" s="409"/>
    </row>
    <row r="85" spans="2:11" outlineLevel="1" x14ac:dyDescent="0.3">
      <c r="B85" s="178" t="s">
        <v>120</v>
      </c>
      <c r="C85" s="195">
        <f>SUM(D85:F85)</f>
        <v>1.854528469322718</v>
      </c>
      <c r="D85" s="196">
        <f>D76*$E$58</f>
        <v>1.1349931486254894</v>
      </c>
      <c r="E85" s="196">
        <f>D76*$F$58</f>
        <v>0.27920236113977276</v>
      </c>
      <c r="F85" s="197">
        <f>D77*$G$58</f>
        <v>0.44033295955745583</v>
      </c>
      <c r="G85" s="195">
        <f>SUM(H85:J85)</f>
        <v>3.1201108393404837</v>
      </c>
      <c r="H85" s="196">
        <f>D78*$I$58</f>
        <v>0.4245652193610206</v>
      </c>
      <c r="I85" s="196">
        <f>D79*$J$58</f>
        <v>1.3477728099897317</v>
      </c>
      <c r="J85" s="197">
        <f>D80*$J$58</f>
        <v>1.3477728099897317</v>
      </c>
      <c r="K85" s="198">
        <f>C85+G85</f>
        <v>4.9746393086632015</v>
      </c>
    </row>
    <row r="86" spans="2:11" outlineLevel="1" x14ac:dyDescent="0.3">
      <c r="B86" s="178" t="s">
        <v>121</v>
      </c>
      <c r="C86" s="179">
        <f>SUM(D86:F86)</f>
        <v>17.684079999999998</v>
      </c>
      <c r="D86" s="199"/>
      <c r="E86" s="199"/>
      <c r="F86" s="200">
        <f>F91</f>
        <v>17.684079999999998</v>
      </c>
      <c r="G86" s="179">
        <f>SUM(H86:J86)</f>
        <v>9.500119999999999</v>
      </c>
      <c r="H86" s="199">
        <f>F92</f>
        <v>9.500119999999999</v>
      </c>
      <c r="I86" s="199"/>
      <c r="J86" s="200"/>
      <c r="K86" s="198">
        <f>C86+G86</f>
        <v>27.184199999999997</v>
      </c>
    </row>
    <row r="87" spans="2:11" ht="15" outlineLevel="1" thickBot="1" x14ac:dyDescent="0.35">
      <c r="B87" s="201" t="s">
        <v>122</v>
      </c>
      <c r="C87" s="202">
        <f>C85+C86</f>
        <v>19.538608469322718</v>
      </c>
      <c r="D87" s="203">
        <f t="shared" ref="D87:J87" si="3">D85+D86</f>
        <v>1.1349931486254894</v>
      </c>
      <c r="E87" s="203">
        <f t="shared" si="3"/>
        <v>0.27920236113977276</v>
      </c>
      <c r="F87" s="204">
        <f t="shared" si="3"/>
        <v>18.124412959557453</v>
      </c>
      <c r="G87" s="202">
        <f t="shared" si="3"/>
        <v>12.620230839340483</v>
      </c>
      <c r="H87" s="203">
        <f t="shared" si="3"/>
        <v>9.9246852193610202</v>
      </c>
      <c r="I87" s="203">
        <f t="shared" si="3"/>
        <v>1.3477728099897317</v>
      </c>
      <c r="J87" s="204">
        <f t="shared" si="3"/>
        <v>1.3477728099897317</v>
      </c>
      <c r="K87" s="205">
        <f>K85+K86</f>
        <v>32.158839308663197</v>
      </c>
    </row>
    <row r="88" spans="2:11" ht="15" outlineLevel="1" thickBot="1" x14ac:dyDescent="0.35"/>
    <row r="89" spans="2:11" ht="57.6" customHeight="1" outlineLevel="1" x14ac:dyDescent="0.3">
      <c r="B89" s="206" t="s">
        <v>123</v>
      </c>
      <c r="C89" s="207" t="s">
        <v>124</v>
      </c>
      <c r="D89" s="208" t="s">
        <v>125</v>
      </c>
      <c r="E89" s="208" t="s">
        <v>126</v>
      </c>
      <c r="F89" s="209" t="s">
        <v>127</v>
      </c>
    </row>
    <row r="90" spans="2:11" outlineLevel="1" x14ac:dyDescent="0.3">
      <c r="B90" s="210" t="s">
        <v>128</v>
      </c>
      <c r="C90" s="179">
        <f>SUM(C91:C92)</f>
        <v>14.3</v>
      </c>
      <c r="D90" s="199">
        <f>SUM(D91:D92)</f>
        <v>1359.21</v>
      </c>
      <c r="E90" s="199"/>
      <c r="F90" s="200"/>
    </row>
    <row r="91" spans="2:11" outlineLevel="1" x14ac:dyDescent="0.3">
      <c r="B91" s="211" t="s">
        <v>129</v>
      </c>
      <c r="C91" s="179">
        <v>6.8</v>
      </c>
      <c r="D91" s="199">
        <v>884.20399999999995</v>
      </c>
      <c r="E91" s="199">
        <v>50</v>
      </c>
      <c r="F91" s="200">
        <f>D91/E91</f>
        <v>17.684079999999998</v>
      </c>
    </row>
    <row r="92" spans="2:11" ht="15" outlineLevel="1" thickBot="1" x14ac:dyDescent="0.35">
      <c r="B92" s="212" t="s">
        <v>130</v>
      </c>
      <c r="C92" s="186">
        <v>7.5</v>
      </c>
      <c r="D92" s="213">
        <v>475.00599999999997</v>
      </c>
      <c r="E92" s="213">
        <v>50</v>
      </c>
      <c r="F92" s="214">
        <f>D92/E92</f>
        <v>9.500119999999999</v>
      </c>
    </row>
    <row r="93" spans="2:11" ht="15" outlineLevel="1" thickBot="1" x14ac:dyDescent="0.35">
      <c r="F93" t="s">
        <v>131</v>
      </c>
    </row>
    <row r="94" spans="2:11" ht="15" outlineLevel="1" thickBot="1" x14ac:dyDescent="0.35">
      <c r="B94" s="423" t="s">
        <v>132</v>
      </c>
      <c r="C94" s="426" t="s">
        <v>8</v>
      </c>
      <c r="D94" s="427"/>
      <c r="E94" s="427"/>
      <c r="F94" s="428"/>
      <c r="G94" s="426" t="s">
        <v>9</v>
      </c>
      <c r="H94" s="427"/>
      <c r="I94" s="427"/>
      <c r="J94" s="428"/>
      <c r="K94" s="407" t="s">
        <v>117</v>
      </c>
    </row>
    <row r="95" spans="2:11" outlineLevel="1" x14ac:dyDescent="0.3">
      <c r="B95" s="424"/>
      <c r="C95" s="431" t="s">
        <v>118</v>
      </c>
      <c r="D95" s="429" t="s">
        <v>13</v>
      </c>
      <c r="E95" s="429" t="s">
        <v>14</v>
      </c>
      <c r="F95" s="417" t="s">
        <v>15</v>
      </c>
      <c r="G95" s="431" t="s">
        <v>118</v>
      </c>
      <c r="H95" s="429" t="s">
        <v>119</v>
      </c>
      <c r="I95" s="429" t="s">
        <v>18</v>
      </c>
      <c r="J95" s="417" t="s">
        <v>19</v>
      </c>
      <c r="K95" s="408"/>
    </row>
    <row r="96" spans="2:11" ht="15" outlineLevel="1" thickBot="1" x14ac:dyDescent="0.35">
      <c r="B96" s="425"/>
      <c r="C96" s="435"/>
      <c r="D96" s="436"/>
      <c r="E96" s="436"/>
      <c r="F96" s="437"/>
      <c r="G96" s="435"/>
      <c r="H96" s="436"/>
      <c r="I96" s="436"/>
      <c r="J96" s="437"/>
      <c r="K96" s="409"/>
    </row>
    <row r="97" spans="1:15" outlineLevel="1" x14ac:dyDescent="0.3">
      <c r="B97" s="178" t="s">
        <v>133</v>
      </c>
      <c r="C97" s="215">
        <f>D97+F97</f>
        <v>0.96909363042725127</v>
      </c>
      <c r="D97" s="216">
        <f>E57</f>
        <v>0.39804804095041924</v>
      </c>
      <c r="E97" s="216">
        <f>F57</f>
        <v>0.12438321747358057</v>
      </c>
      <c r="F97" s="217">
        <f>G57</f>
        <v>0.57104558947683204</v>
      </c>
      <c r="G97" s="215">
        <f>H97+I97+J97</f>
        <v>1.2648944449255191</v>
      </c>
      <c r="H97" s="216">
        <f>I57</f>
        <v>0.49452431334043878</v>
      </c>
      <c r="I97" s="216">
        <f>J57</f>
        <v>0.63809149937038034</v>
      </c>
      <c r="J97" s="217">
        <f>K57</f>
        <v>0.13227863221469999</v>
      </c>
      <c r="K97" s="80">
        <f>C97+G97</f>
        <v>2.2339880753527703</v>
      </c>
    </row>
    <row r="98" spans="1:15" outlineLevel="1" x14ac:dyDescent="0.3">
      <c r="B98" s="178" t="s">
        <v>134</v>
      </c>
      <c r="C98" s="218">
        <f>D98+F98</f>
        <v>0.98427228313707826</v>
      </c>
      <c r="D98" s="219">
        <f>($E$48+D87)/(D76+$F$17)</f>
        <v>0.39540869541117979</v>
      </c>
      <c r="E98" s="219">
        <f>($F$48+E87)/(D76+$F$17)</f>
        <v>0.12345960547654165</v>
      </c>
      <c r="F98" s="220">
        <f>($G$48+F87)/(D77+$G$17)</f>
        <v>0.58886358772589853</v>
      </c>
      <c r="G98" s="218">
        <f>H98+I98+J98</f>
        <v>1.2688160430230226</v>
      </c>
      <c r="H98" s="219">
        <f>(H87+$I$48)/($I$17+D78)</f>
        <v>0.50358358297030614</v>
      </c>
      <c r="I98" s="219">
        <f>(I87+$J$48)/($J$17+D79)</f>
        <v>0.63248435820448057</v>
      </c>
      <c r="J98" s="220">
        <f>(J87+$K$48)/($K$17+D80)</f>
        <v>0.13274810184823596</v>
      </c>
      <c r="K98" s="80">
        <f>C98+G98</f>
        <v>2.2530883261601007</v>
      </c>
    </row>
    <row r="99" spans="1:15" ht="24" customHeight="1" outlineLevel="1" thickBot="1" x14ac:dyDescent="0.35">
      <c r="B99" s="221" t="s">
        <v>135</v>
      </c>
      <c r="C99" s="222">
        <f>C98-C97</f>
        <v>1.517865270982699E-2</v>
      </c>
      <c r="D99" s="223">
        <f t="shared" ref="D99:J99" si="4">D98-D97</f>
        <v>-2.639345539239446E-3</v>
      </c>
      <c r="E99" s="223">
        <f t="shared" si="4"/>
        <v>-9.236119970389145E-4</v>
      </c>
      <c r="F99" s="224">
        <f t="shared" si="4"/>
        <v>1.7817998249066491E-2</v>
      </c>
      <c r="G99" s="222">
        <f t="shared" si="4"/>
        <v>3.9215980975035869E-3</v>
      </c>
      <c r="H99" s="223">
        <f t="shared" si="4"/>
        <v>9.0592696298673614E-3</v>
      </c>
      <c r="I99" s="223">
        <f t="shared" si="4"/>
        <v>-5.6071411658997761E-3</v>
      </c>
      <c r="J99" s="224">
        <f t="shared" si="4"/>
        <v>4.6946963353597382E-4</v>
      </c>
      <c r="K99" s="225">
        <f>C99+G99</f>
        <v>1.9100250807330577E-2</v>
      </c>
    </row>
    <row r="100" spans="1:15" outlineLevel="1" x14ac:dyDescent="0.3"/>
    <row r="101" spans="1:15" ht="15" outlineLevel="1" thickBot="1" x14ac:dyDescent="0.35">
      <c r="A101" s="1" t="s">
        <v>136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6" outlineLevel="1" thickTop="1" thickBot="1" x14ac:dyDescent="0.35"/>
    <row r="103" spans="1:15" ht="34.200000000000003" outlineLevel="1" x14ac:dyDescent="0.3">
      <c r="B103" s="190" t="s">
        <v>107</v>
      </c>
      <c r="C103" s="191" t="s">
        <v>108</v>
      </c>
    </row>
    <row r="104" spans="1:15" outlineLevel="1" x14ac:dyDescent="0.3">
      <c r="B104" s="178" t="s">
        <v>109</v>
      </c>
      <c r="C104" s="192">
        <v>454</v>
      </c>
    </row>
    <row r="105" spans="1:15" outlineLevel="1" x14ac:dyDescent="0.3">
      <c r="B105" s="178" t="s">
        <v>110</v>
      </c>
      <c r="C105" s="192">
        <v>454</v>
      </c>
    </row>
    <row r="106" spans="1:15" outlineLevel="1" x14ac:dyDescent="0.3">
      <c r="B106" s="178" t="s">
        <v>111</v>
      </c>
      <c r="C106" s="192">
        <v>518</v>
      </c>
    </row>
    <row r="107" spans="1:15" outlineLevel="1" x14ac:dyDescent="0.3">
      <c r="B107" s="178" t="s">
        <v>112</v>
      </c>
      <c r="C107" s="192">
        <v>518</v>
      </c>
    </row>
    <row r="108" spans="1:15" ht="15" outlineLevel="1" thickBot="1" x14ac:dyDescent="0.35">
      <c r="B108" s="184" t="s">
        <v>113</v>
      </c>
      <c r="C108" s="193">
        <v>518</v>
      </c>
    </row>
    <row r="109" spans="1:15" ht="15" outlineLevel="1" thickBot="1" x14ac:dyDescent="0.35"/>
    <row r="110" spans="1:15" ht="79.8" outlineLevel="1" x14ac:dyDescent="0.3">
      <c r="B110" s="194" t="s">
        <v>107</v>
      </c>
      <c r="C110" s="191" t="s">
        <v>114</v>
      </c>
      <c r="D110" s="191" t="s">
        <v>115</v>
      </c>
    </row>
    <row r="111" spans="1:15" outlineLevel="1" x14ac:dyDescent="0.3">
      <c r="B111" s="178" t="s">
        <v>109</v>
      </c>
      <c r="C111" s="192">
        <v>25.2</v>
      </c>
      <c r="D111" s="192">
        <f>C111*C104/1000</f>
        <v>11.440799999999999</v>
      </c>
    </row>
    <row r="112" spans="1:15" outlineLevel="1" x14ac:dyDescent="0.3">
      <c r="B112" s="178" t="s">
        <v>110</v>
      </c>
      <c r="C112" s="192">
        <v>25.2</v>
      </c>
      <c r="D112" s="192">
        <f t="shared" ref="D112:D115" si="5">C112*C105/1000</f>
        <v>11.440799999999999</v>
      </c>
    </row>
    <row r="113" spans="2:11" outlineLevel="1" x14ac:dyDescent="0.3">
      <c r="B113" s="178" t="s">
        <v>111</v>
      </c>
      <c r="C113" s="192">
        <v>25.2</v>
      </c>
      <c r="D113" s="192">
        <f t="shared" si="5"/>
        <v>13.053600000000001</v>
      </c>
    </row>
    <row r="114" spans="2:11" outlineLevel="1" x14ac:dyDescent="0.3">
      <c r="B114" s="178" t="s">
        <v>112</v>
      </c>
      <c r="C114" s="192">
        <v>25.2</v>
      </c>
      <c r="D114" s="192">
        <f t="shared" si="5"/>
        <v>13.053600000000001</v>
      </c>
    </row>
    <row r="115" spans="2:11" ht="15" outlineLevel="1" thickBot="1" x14ac:dyDescent="0.35">
      <c r="B115" s="184" t="s">
        <v>113</v>
      </c>
      <c r="C115" s="193">
        <v>25.2</v>
      </c>
      <c r="D115" s="193">
        <f t="shared" si="5"/>
        <v>13.053600000000001</v>
      </c>
    </row>
    <row r="116" spans="2:11" ht="15" outlineLevel="1" thickBot="1" x14ac:dyDescent="0.35"/>
    <row r="117" spans="2:11" ht="15" outlineLevel="1" thickBot="1" x14ac:dyDescent="0.35">
      <c r="B117" s="423" t="s">
        <v>116</v>
      </c>
      <c r="C117" s="426" t="s">
        <v>8</v>
      </c>
      <c r="D117" s="427"/>
      <c r="E117" s="427"/>
      <c r="F117" s="428"/>
      <c r="G117" s="426" t="s">
        <v>9</v>
      </c>
      <c r="H117" s="427"/>
      <c r="I117" s="427"/>
      <c r="J117" s="428"/>
      <c r="K117" s="407" t="s">
        <v>117</v>
      </c>
    </row>
    <row r="118" spans="2:11" outlineLevel="1" x14ac:dyDescent="0.3">
      <c r="B118" s="424"/>
      <c r="C118" s="431" t="s">
        <v>118</v>
      </c>
      <c r="D118" s="429" t="s">
        <v>13</v>
      </c>
      <c r="E118" s="429" t="s">
        <v>14</v>
      </c>
      <c r="F118" s="417" t="s">
        <v>15</v>
      </c>
      <c r="G118" s="431" t="s">
        <v>118</v>
      </c>
      <c r="H118" s="429" t="s">
        <v>119</v>
      </c>
      <c r="I118" s="429" t="s">
        <v>18</v>
      </c>
      <c r="J118" s="417" t="s">
        <v>19</v>
      </c>
      <c r="K118" s="408"/>
    </row>
    <row r="119" spans="2:11" ht="15" outlineLevel="1" thickBot="1" x14ac:dyDescent="0.35">
      <c r="B119" s="425"/>
      <c r="C119" s="435"/>
      <c r="D119" s="436"/>
      <c r="E119" s="436"/>
      <c r="F119" s="437"/>
      <c r="G119" s="435"/>
      <c r="H119" s="436"/>
      <c r="I119" s="436"/>
      <c r="J119" s="437"/>
      <c r="K119" s="409"/>
    </row>
    <row r="120" spans="2:11" outlineLevel="1" x14ac:dyDescent="0.3">
      <c r="B120" s="178" t="s">
        <v>120</v>
      </c>
      <c r="C120" s="195">
        <f>SUM(D120:F120)</f>
        <v>2.6813882964092803</v>
      </c>
      <c r="D120" s="196">
        <f>D111*$E$58</f>
        <v>1.6410410492865357</v>
      </c>
      <c r="E120" s="196">
        <f>D111*$F$58</f>
        <v>0.4036874903103721</v>
      </c>
      <c r="F120" s="197">
        <f>D112*$G$58</f>
        <v>0.63665975681237241</v>
      </c>
      <c r="G120" s="195">
        <f>SUM(H120:J120)</f>
        <v>5.1471892190393973</v>
      </c>
      <c r="H120" s="196">
        <f>D113*$I$58</f>
        <v>0.70039740009238438</v>
      </c>
      <c r="I120" s="196">
        <f>D114*$J$58</f>
        <v>2.2233959094735067</v>
      </c>
      <c r="J120" s="197">
        <f>D115*$J$58</f>
        <v>2.2233959094735067</v>
      </c>
      <c r="K120" s="198">
        <f>C120+G120</f>
        <v>7.8285775154486776</v>
      </c>
    </row>
    <row r="121" spans="2:11" outlineLevel="1" x14ac:dyDescent="0.3">
      <c r="B121" s="178" t="s">
        <v>121</v>
      </c>
      <c r="C121" s="179">
        <f>SUM(D121:F121)</f>
        <v>23.655000000000001</v>
      </c>
      <c r="D121" s="199"/>
      <c r="E121" s="199"/>
      <c r="F121" s="200">
        <f>F126</f>
        <v>23.655000000000001</v>
      </c>
      <c r="G121" s="179">
        <f>SUM(H121:J121)</f>
        <v>8.8376000000000001</v>
      </c>
      <c r="H121" s="199">
        <f>F127</f>
        <v>8.8376000000000001</v>
      </c>
      <c r="I121" s="199"/>
      <c r="J121" s="200"/>
      <c r="K121" s="198">
        <f>C121+G121</f>
        <v>32.492600000000003</v>
      </c>
    </row>
    <row r="122" spans="2:11" ht="15" outlineLevel="1" thickBot="1" x14ac:dyDescent="0.35">
      <c r="B122" s="201" t="s">
        <v>122</v>
      </c>
      <c r="C122" s="202">
        <f>C120+C121</f>
        <v>26.336388296409282</v>
      </c>
      <c r="D122" s="203">
        <f t="shared" ref="D122:J122" si="6">D120+D121</f>
        <v>1.6410410492865357</v>
      </c>
      <c r="E122" s="203">
        <f t="shared" si="6"/>
        <v>0.4036874903103721</v>
      </c>
      <c r="F122" s="204">
        <f t="shared" si="6"/>
        <v>24.291659756812372</v>
      </c>
      <c r="G122" s="202">
        <f t="shared" si="6"/>
        <v>13.984789219039397</v>
      </c>
      <c r="H122" s="203">
        <f t="shared" si="6"/>
        <v>9.5379974000923848</v>
      </c>
      <c r="I122" s="203">
        <f t="shared" si="6"/>
        <v>2.2233959094735067</v>
      </c>
      <c r="J122" s="204">
        <f t="shared" si="6"/>
        <v>2.2233959094735067</v>
      </c>
      <c r="K122" s="205">
        <f>K120+K121</f>
        <v>40.321177515448682</v>
      </c>
    </row>
    <row r="123" spans="2:11" ht="15" outlineLevel="1" thickBot="1" x14ac:dyDescent="0.35"/>
    <row r="124" spans="2:11" ht="34.200000000000003" outlineLevel="1" x14ac:dyDescent="0.3">
      <c r="B124" s="206" t="s">
        <v>123</v>
      </c>
      <c r="C124" s="207" t="s">
        <v>124</v>
      </c>
      <c r="D124" s="208" t="s">
        <v>125</v>
      </c>
      <c r="E124" s="208" t="s">
        <v>126</v>
      </c>
      <c r="F124" s="209" t="s">
        <v>127</v>
      </c>
    </row>
    <row r="125" spans="2:11" outlineLevel="1" x14ac:dyDescent="0.3">
      <c r="B125" s="210" t="s">
        <v>128</v>
      </c>
      <c r="C125" s="179">
        <f>SUM(C126:C127)</f>
        <v>15.5</v>
      </c>
      <c r="D125" s="199">
        <f>SUM(D126:D127)</f>
        <v>1624.63</v>
      </c>
      <c r="E125" s="199"/>
      <c r="F125" s="200"/>
    </row>
    <row r="126" spans="2:11" outlineLevel="1" x14ac:dyDescent="0.3">
      <c r="B126" s="211" t="s">
        <v>129</v>
      </c>
      <c r="C126" s="179">
        <v>6.6</v>
      </c>
      <c r="D126" s="199">
        <v>1182.75</v>
      </c>
      <c r="E126" s="199">
        <v>50</v>
      </c>
      <c r="F126" s="200">
        <f>D126/E126</f>
        <v>23.655000000000001</v>
      </c>
    </row>
    <row r="127" spans="2:11" ht="15" outlineLevel="1" thickBot="1" x14ac:dyDescent="0.35">
      <c r="B127" s="212" t="s">
        <v>130</v>
      </c>
      <c r="C127" s="186">
        <v>8.9</v>
      </c>
      <c r="D127" s="213">
        <v>441.88</v>
      </c>
      <c r="E127" s="213">
        <v>50</v>
      </c>
      <c r="F127" s="214">
        <f>D127/E127</f>
        <v>8.8376000000000001</v>
      </c>
    </row>
    <row r="128" spans="2:11" ht="15" outlineLevel="1" thickBot="1" x14ac:dyDescent="0.35">
      <c r="F128" t="s">
        <v>131</v>
      </c>
    </row>
    <row r="129" spans="1:16" ht="15" outlineLevel="1" thickBot="1" x14ac:dyDescent="0.35">
      <c r="B129" s="423" t="s">
        <v>132</v>
      </c>
      <c r="C129" s="426" t="s">
        <v>8</v>
      </c>
      <c r="D129" s="427"/>
      <c r="E129" s="427"/>
      <c r="F129" s="428"/>
      <c r="G129" s="426" t="s">
        <v>9</v>
      </c>
      <c r="H129" s="427"/>
      <c r="I129" s="427"/>
      <c r="J129" s="428"/>
      <c r="K129" s="407" t="s">
        <v>117</v>
      </c>
    </row>
    <row r="130" spans="1:16" outlineLevel="1" x14ac:dyDescent="0.3">
      <c r="B130" s="424"/>
      <c r="C130" s="431" t="s">
        <v>118</v>
      </c>
      <c r="D130" s="429" t="s">
        <v>13</v>
      </c>
      <c r="E130" s="429" t="s">
        <v>14</v>
      </c>
      <c r="F130" s="417" t="s">
        <v>15</v>
      </c>
      <c r="G130" s="431" t="s">
        <v>118</v>
      </c>
      <c r="H130" s="429" t="s">
        <v>119</v>
      </c>
      <c r="I130" s="429" t="s">
        <v>18</v>
      </c>
      <c r="J130" s="417" t="s">
        <v>19</v>
      </c>
      <c r="K130" s="408"/>
    </row>
    <row r="131" spans="1:16" ht="15" outlineLevel="1" thickBot="1" x14ac:dyDescent="0.35">
      <c r="B131" s="425"/>
      <c r="C131" s="435"/>
      <c r="D131" s="436"/>
      <c r="E131" s="436"/>
      <c r="F131" s="437"/>
      <c r="G131" s="435"/>
      <c r="H131" s="436"/>
      <c r="I131" s="436"/>
      <c r="J131" s="437"/>
      <c r="K131" s="409"/>
    </row>
    <row r="132" spans="1:16" outlineLevel="1" x14ac:dyDescent="0.3">
      <c r="B132" s="178" t="s">
        <v>133</v>
      </c>
      <c r="C132" s="215">
        <f>D132+F132</f>
        <v>0.96909363042725127</v>
      </c>
      <c r="D132" s="216">
        <f>E57</f>
        <v>0.39804804095041924</v>
      </c>
      <c r="E132" s="216">
        <f>F57</f>
        <v>0.12438321747358057</v>
      </c>
      <c r="F132" s="217">
        <f>G57</f>
        <v>0.57104558947683204</v>
      </c>
      <c r="G132" s="215">
        <f>H132+I132+J132</f>
        <v>1.2648944449255191</v>
      </c>
      <c r="H132" s="216">
        <f>I57</f>
        <v>0.49452431334043878</v>
      </c>
      <c r="I132" s="216">
        <f>J57</f>
        <v>0.63809149937038034</v>
      </c>
      <c r="J132" s="217">
        <f>K57</f>
        <v>0.13227863221469999</v>
      </c>
      <c r="K132" s="80">
        <f>C132+G132</f>
        <v>2.2339880753527703</v>
      </c>
    </row>
    <row r="133" spans="1:16" outlineLevel="1" x14ac:dyDescent="0.3">
      <c r="B133" s="178" t="s">
        <v>134</v>
      </c>
      <c r="C133" s="218">
        <f>D133+F133</f>
        <v>0.98844428393014749</v>
      </c>
      <c r="D133" s="219">
        <f>($E$48+D122)/(D111+$F$17)</f>
        <v>0.39424947365887358</v>
      </c>
      <c r="E133" s="219">
        <f>($F$48+E122)/(D111+$F$17)</f>
        <v>0.12305394767170305</v>
      </c>
      <c r="F133" s="220">
        <f>($G$48+F122)/(D112+$G$17)</f>
        <v>0.59419481027127385</v>
      </c>
      <c r="G133" s="218">
        <f>H133+I133+J133</f>
        <v>1.261094005371473</v>
      </c>
      <c r="H133" s="219">
        <f>(H122+$I$48)/($I$17+D113)</f>
        <v>0.4991340738257759</v>
      </c>
      <c r="I133" s="219">
        <f>(I122+$J$48)/($J$17+D114)</f>
        <v>0.6289129827855664</v>
      </c>
      <c r="J133" s="220">
        <f>(J122+$K$48)/($K$17+D115)</f>
        <v>0.13304694876013079</v>
      </c>
      <c r="K133" s="80">
        <f>C133+G133</f>
        <v>2.2495382893016203</v>
      </c>
    </row>
    <row r="134" spans="1:16" ht="15" outlineLevel="1" thickBot="1" x14ac:dyDescent="0.35">
      <c r="B134" s="221" t="s">
        <v>135</v>
      </c>
      <c r="C134" s="222">
        <f>C133-C132</f>
        <v>1.935065350289622E-2</v>
      </c>
      <c r="D134" s="223">
        <f t="shared" ref="D134:J134" si="7">D133-D132</f>
        <v>-3.7985672915456514E-3</v>
      </c>
      <c r="E134" s="223">
        <f t="shared" si="7"/>
        <v>-1.3292698018775168E-3</v>
      </c>
      <c r="F134" s="224">
        <f t="shared" si="7"/>
        <v>2.3149220794441816E-2</v>
      </c>
      <c r="G134" s="222">
        <f t="shared" si="7"/>
        <v>-3.8004395540460756E-3</v>
      </c>
      <c r="H134" s="223">
        <f t="shared" si="7"/>
        <v>4.6097604853371221E-3</v>
      </c>
      <c r="I134" s="223">
        <f t="shared" si="7"/>
        <v>-9.1785165848139449E-3</v>
      </c>
      <c r="J134" s="224">
        <f t="shared" si="7"/>
        <v>7.6831654543080274E-4</v>
      </c>
      <c r="K134" s="225">
        <f>C134+G134</f>
        <v>1.5550213948850145E-2</v>
      </c>
    </row>
    <row r="135" spans="1:16" outlineLevel="1" x14ac:dyDescent="0.3"/>
    <row r="136" spans="1:16" ht="15" thickBot="1" x14ac:dyDescent="0.35">
      <c r="A136" s="1" t="s">
        <v>205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6" ht="15.6" thickTop="1" thickBot="1" x14ac:dyDescent="0.35"/>
    <row r="138" spans="1:16" ht="34.950000000000003" customHeight="1" thickBot="1" x14ac:dyDescent="0.35">
      <c r="B138" s="423" t="s">
        <v>138</v>
      </c>
      <c r="C138" s="438" t="s">
        <v>8</v>
      </c>
      <c r="D138" s="440"/>
      <c r="E138" s="440"/>
      <c r="F138" s="440"/>
      <c r="G138" s="439"/>
      <c r="H138" s="438" t="s">
        <v>9</v>
      </c>
      <c r="I138" s="440"/>
      <c r="J138" s="440"/>
      <c r="K138" s="440"/>
      <c r="L138" s="439"/>
      <c r="M138" s="438" t="s">
        <v>139</v>
      </c>
      <c r="N138" s="440"/>
      <c r="O138" s="440"/>
      <c r="P138" s="439"/>
    </row>
    <row r="139" spans="1:16" ht="40.950000000000003" customHeight="1" thickBot="1" x14ac:dyDescent="0.35">
      <c r="B139" s="424"/>
      <c r="C139" s="438" t="s">
        <v>140</v>
      </c>
      <c r="D139" s="439"/>
      <c r="E139" s="438" t="s">
        <v>141</v>
      </c>
      <c r="F139" s="439"/>
      <c r="G139" s="407" t="s">
        <v>108</v>
      </c>
      <c r="H139" s="438" t="s">
        <v>140</v>
      </c>
      <c r="I139" s="439"/>
      <c r="J139" s="438" t="s">
        <v>141</v>
      </c>
      <c r="K139" s="439"/>
      <c r="L139" s="407" t="s">
        <v>108</v>
      </c>
      <c r="M139" s="438" t="s">
        <v>140</v>
      </c>
      <c r="N139" s="439"/>
      <c r="O139" s="438" t="s">
        <v>141</v>
      </c>
      <c r="P139" s="439"/>
    </row>
    <row r="140" spans="1:16" ht="15" thickBot="1" x14ac:dyDescent="0.35">
      <c r="B140" s="425"/>
      <c r="C140" s="227" t="s">
        <v>142</v>
      </c>
      <c r="D140" s="227" t="s">
        <v>143</v>
      </c>
      <c r="E140" s="227" t="s">
        <v>142</v>
      </c>
      <c r="F140" s="227" t="s">
        <v>143</v>
      </c>
      <c r="G140" s="409"/>
      <c r="H140" s="227" t="s">
        <v>142</v>
      </c>
      <c r="I140" s="227" t="s">
        <v>143</v>
      </c>
      <c r="J140" s="227" t="s">
        <v>142</v>
      </c>
      <c r="K140" s="227" t="s">
        <v>143</v>
      </c>
      <c r="L140" s="409"/>
      <c r="M140" s="227" t="s">
        <v>142</v>
      </c>
      <c r="N140" s="227" t="s">
        <v>143</v>
      </c>
      <c r="O140" s="227" t="s">
        <v>142</v>
      </c>
      <c r="P140" s="227" t="s">
        <v>143</v>
      </c>
    </row>
    <row r="141" spans="1:16" ht="26.4" x14ac:dyDescent="0.3">
      <c r="B141" s="228" t="s">
        <v>144</v>
      </c>
      <c r="C141" s="229">
        <v>16.600000000000001</v>
      </c>
      <c r="D141" s="230">
        <v>0.161</v>
      </c>
      <c r="E141" s="230"/>
      <c r="F141" s="230"/>
      <c r="G141" s="231"/>
      <c r="H141" s="229">
        <v>15.4</v>
      </c>
      <c r="I141" s="230">
        <v>0.16</v>
      </c>
      <c r="J141" s="230"/>
      <c r="K141" s="230"/>
      <c r="L141" s="231"/>
      <c r="M141" s="229"/>
      <c r="N141" s="230"/>
      <c r="O141" s="230"/>
      <c r="P141" s="231"/>
    </row>
    <row r="142" spans="1:16" ht="26.4" x14ac:dyDescent="0.3">
      <c r="B142" s="232" t="s">
        <v>145</v>
      </c>
      <c r="C142" s="233">
        <v>18.690000000000001</v>
      </c>
      <c r="D142" s="234">
        <v>0.22800000000000001</v>
      </c>
      <c r="E142" s="234"/>
      <c r="F142" s="234"/>
      <c r="G142" s="235"/>
      <c r="H142" s="233">
        <v>29.44</v>
      </c>
      <c r="I142" s="234">
        <v>0.2</v>
      </c>
      <c r="J142" s="234"/>
      <c r="K142" s="234"/>
      <c r="L142" s="235"/>
      <c r="M142" s="233"/>
      <c r="N142" s="234"/>
      <c r="O142" s="234"/>
      <c r="P142" s="235"/>
    </row>
    <row r="143" spans="1:16" x14ac:dyDescent="0.3">
      <c r="B143" s="178" t="s">
        <v>146</v>
      </c>
      <c r="C143" s="233"/>
      <c r="D143" s="234"/>
      <c r="E143" s="234">
        <v>33.11</v>
      </c>
      <c r="F143" s="234">
        <v>0.41</v>
      </c>
      <c r="G143" s="235">
        <v>12</v>
      </c>
      <c r="H143" s="233"/>
      <c r="I143" s="234"/>
      <c r="J143" s="234"/>
      <c r="K143" s="234"/>
      <c r="L143" s="235"/>
      <c r="M143" s="233"/>
      <c r="N143" s="234"/>
      <c r="O143" s="234"/>
      <c r="P143" s="235"/>
    </row>
    <row r="144" spans="1:16" x14ac:dyDescent="0.3">
      <c r="B144" s="178" t="s">
        <v>147</v>
      </c>
      <c r="C144" s="233">
        <v>90</v>
      </c>
      <c r="D144" s="234">
        <v>0.873</v>
      </c>
      <c r="E144" s="234"/>
      <c r="F144" s="234"/>
      <c r="G144" s="235"/>
      <c r="H144" s="233"/>
      <c r="I144" s="234"/>
      <c r="J144" s="234"/>
      <c r="K144" s="234"/>
      <c r="L144" s="235"/>
      <c r="M144" s="233"/>
      <c r="N144" s="234"/>
      <c r="O144" s="234"/>
      <c r="P144" s="235"/>
    </row>
    <row r="145" spans="2:16" ht="26.4" x14ac:dyDescent="0.3">
      <c r="B145" s="232" t="s">
        <v>148</v>
      </c>
      <c r="C145" s="233"/>
      <c r="D145" s="234"/>
      <c r="E145" s="234">
        <v>25.15</v>
      </c>
      <c r="F145" s="234">
        <v>0.14899999999999999</v>
      </c>
      <c r="G145" s="235"/>
      <c r="H145" s="233"/>
      <c r="I145" s="234"/>
      <c r="J145" s="234">
        <v>47.04</v>
      </c>
      <c r="K145" s="234">
        <v>0.36899999999999999</v>
      </c>
      <c r="L145" s="235"/>
      <c r="M145" s="233"/>
      <c r="N145" s="234"/>
      <c r="O145" s="234"/>
      <c r="P145" s="235"/>
    </row>
    <row r="146" spans="2:16" x14ac:dyDescent="0.3">
      <c r="B146" s="178" t="s">
        <v>149</v>
      </c>
      <c r="C146" s="233"/>
      <c r="D146" s="234"/>
      <c r="E146" s="234">
        <v>6</v>
      </c>
      <c r="F146" s="234">
        <v>0.09</v>
      </c>
      <c r="G146" s="235">
        <v>10</v>
      </c>
      <c r="H146" s="233"/>
      <c r="I146" s="234"/>
      <c r="J146" s="234"/>
      <c r="K146" s="234"/>
      <c r="L146" s="235"/>
      <c r="M146" s="233"/>
      <c r="N146" s="234"/>
      <c r="O146" s="234"/>
      <c r="P146" s="235"/>
    </row>
    <row r="147" spans="2:16" x14ac:dyDescent="0.3">
      <c r="B147" s="178" t="s">
        <v>150</v>
      </c>
      <c r="C147" s="233"/>
      <c r="D147" s="234"/>
      <c r="E147" s="234"/>
      <c r="F147" s="234"/>
      <c r="G147" s="235"/>
      <c r="H147" s="233"/>
      <c r="I147" s="234"/>
      <c r="J147" s="234">
        <v>23</v>
      </c>
      <c r="K147" s="234">
        <v>0.14000000000000001</v>
      </c>
      <c r="L147" s="235"/>
      <c r="M147" s="233"/>
      <c r="N147" s="234"/>
      <c r="O147" s="234"/>
      <c r="P147" s="235"/>
    </row>
    <row r="148" spans="2:16" ht="26.4" x14ac:dyDescent="0.3">
      <c r="B148" s="232" t="s">
        <v>151</v>
      </c>
      <c r="C148" s="233">
        <v>44.16</v>
      </c>
      <c r="D148" s="234">
        <v>0.35699999999999998</v>
      </c>
      <c r="E148" s="234"/>
      <c r="F148" s="234"/>
      <c r="G148" s="235"/>
      <c r="H148" s="233">
        <v>72.67</v>
      </c>
      <c r="I148" s="234">
        <v>0.495</v>
      </c>
      <c r="J148" s="234"/>
      <c r="K148" s="234"/>
      <c r="L148" s="235"/>
      <c r="M148" s="233">
        <v>31.3</v>
      </c>
      <c r="N148" s="234">
        <v>0.22</v>
      </c>
      <c r="O148" s="234"/>
      <c r="P148" s="235"/>
    </row>
    <row r="149" spans="2:16" ht="39.6" x14ac:dyDescent="0.3">
      <c r="B149" s="232" t="s">
        <v>152</v>
      </c>
      <c r="C149" s="233">
        <v>34.4</v>
      </c>
      <c r="D149" s="234">
        <v>0.40200000000000002</v>
      </c>
      <c r="E149" s="234"/>
      <c r="F149" s="234"/>
      <c r="G149" s="235"/>
      <c r="H149" s="233">
        <v>39.700000000000003</v>
      </c>
      <c r="I149" s="234">
        <v>0.25600000000000001</v>
      </c>
      <c r="J149" s="234"/>
      <c r="K149" s="234"/>
      <c r="L149" s="235"/>
      <c r="M149" s="233">
        <v>42.3</v>
      </c>
      <c r="N149" s="234">
        <v>0.152</v>
      </c>
      <c r="O149" s="234">
        <v>33.6</v>
      </c>
      <c r="P149" s="235">
        <v>0.21</v>
      </c>
    </row>
    <row r="150" spans="2:16" ht="26.4" x14ac:dyDescent="0.3">
      <c r="B150" s="232" t="s">
        <v>153</v>
      </c>
      <c r="C150" s="233">
        <v>8.3000000000000007</v>
      </c>
      <c r="D150" s="234">
        <v>0.05</v>
      </c>
      <c r="E150" s="234"/>
      <c r="F150" s="234"/>
      <c r="G150" s="235">
        <v>20</v>
      </c>
      <c r="H150" s="233"/>
      <c r="I150" s="234"/>
      <c r="J150" s="234"/>
      <c r="K150" s="234"/>
      <c r="L150" s="235"/>
      <c r="M150" s="233"/>
      <c r="N150" s="234"/>
      <c r="O150" s="234">
        <v>140</v>
      </c>
      <c r="P150" s="235">
        <v>0.87</v>
      </c>
    </row>
    <row r="151" spans="2:16" ht="39.6" x14ac:dyDescent="0.3">
      <c r="B151" s="343" t="s">
        <v>202</v>
      </c>
      <c r="C151" s="344">
        <v>73.540000000000006</v>
      </c>
      <c r="D151" s="345">
        <v>0.44900000000000001</v>
      </c>
      <c r="E151" s="345">
        <v>26.04</v>
      </c>
      <c r="F151" s="345">
        <v>0.159</v>
      </c>
      <c r="G151" s="346"/>
      <c r="H151" s="344">
        <v>53.72</v>
      </c>
      <c r="I151" s="345">
        <v>0.32800000000000001</v>
      </c>
      <c r="J151" s="345">
        <v>23.59</v>
      </c>
      <c r="K151" s="345">
        <v>0.14399999999999999</v>
      </c>
      <c r="L151" s="346"/>
      <c r="M151" s="344"/>
      <c r="N151" s="345"/>
      <c r="O151" s="345">
        <v>13.1</v>
      </c>
      <c r="P151" s="346">
        <v>0.08</v>
      </c>
    </row>
    <row r="152" spans="2:16" ht="30" customHeight="1" x14ac:dyDescent="0.3">
      <c r="B152" s="343" t="s">
        <v>203</v>
      </c>
      <c r="C152" s="344">
        <v>200.01</v>
      </c>
      <c r="D152" s="345">
        <v>0.53400000000000003</v>
      </c>
      <c r="E152" s="345"/>
      <c r="F152" s="345"/>
      <c r="G152" s="346"/>
      <c r="H152" s="344">
        <v>129.03</v>
      </c>
      <c r="I152" s="345">
        <v>0.433</v>
      </c>
      <c r="J152" s="345"/>
      <c r="K152" s="345"/>
      <c r="L152" s="346"/>
      <c r="M152" s="344">
        <v>228.96</v>
      </c>
      <c r="N152" s="345">
        <v>0.56100000000000005</v>
      </c>
      <c r="O152" s="345"/>
      <c r="P152" s="346"/>
    </row>
    <row r="153" spans="2:16" x14ac:dyDescent="0.3">
      <c r="B153" s="343" t="s">
        <v>204</v>
      </c>
      <c r="C153" s="344">
        <v>30</v>
      </c>
      <c r="D153" s="345">
        <v>0.4</v>
      </c>
      <c r="E153" s="345"/>
      <c r="F153" s="345"/>
      <c r="G153" s="346"/>
      <c r="H153" s="344"/>
      <c r="I153" s="345"/>
      <c r="J153" s="345"/>
      <c r="K153" s="345"/>
      <c r="L153" s="346"/>
      <c r="M153" s="344"/>
      <c r="N153" s="345"/>
      <c r="O153" s="345"/>
      <c r="P153" s="346"/>
    </row>
    <row r="154" spans="2:16" ht="15" thickBot="1" x14ac:dyDescent="0.35">
      <c r="B154" s="236" t="s">
        <v>154</v>
      </c>
      <c r="C154" s="237">
        <f>SUM(C141:C153)</f>
        <v>515.70000000000005</v>
      </c>
      <c r="D154" s="238">
        <f t="shared" ref="D154:P154" si="8">SUM(D141:D153)</f>
        <v>3.4539999999999993</v>
      </c>
      <c r="E154" s="238">
        <f t="shared" si="8"/>
        <v>90.299999999999983</v>
      </c>
      <c r="F154" s="238">
        <f t="shared" si="8"/>
        <v>0.80799999999999994</v>
      </c>
      <c r="G154" s="239">
        <f t="shared" si="8"/>
        <v>42</v>
      </c>
      <c r="H154" s="237">
        <f t="shared" si="8"/>
        <v>339.96000000000004</v>
      </c>
      <c r="I154" s="238">
        <f t="shared" si="8"/>
        <v>1.8720000000000001</v>
      </c>
      <c r="J154" s="238">
        <f t="shared" si="8"/>
        <v>93.63</v>
      </c>
      <c r="K154" s="238">
        <f t="shared" si="8"/>
        <v>0.65300000000000002</v>
      </c>
      <c r="L154" s="239">
        <f t="shared" si="8"/>
        <v>0</v>
      </c>
      <c r="M154" s="237">
        <f t="shared" si="8"/>
        <v>302.56</v>
      </c>
      <c r="N154" s="238">
        <f t="shared" si="8"/>
        <v>0.93300000000000005</v>
      </c>
      <c r="O154" s="238">
        <f t="shared" si="8"/>
        <v>186.7</v>
      </c>
      <c r="P154" s="239">
        <f t="shared" si="8"/>
        <v>1.1600000000000001</v>
      </c>
    </row>
    <row r="155" spans="2:16" ht="22.8" customHeight="1" thickBot="1" x14ac:dyDescent="0.35"/>
    <row r="156" spans="2:16" ht="34.200000000000003" x14ac:dyDescent="0.3">
      <c r="B156" s="190" t="s">
        <v>107</v>
      </c>
      <c r="C156" s="191" t="s">
        <v>108</v>
      </c>
    </row>
    <row r="157" spans="2:16" x14ac:dyDescent="0.3">
      <c r="B157" s="178" t="s">
        <v>109</v>
      </c>
      <c r="C157" s="192">
        <v>42</v>
      </c>
    </row>
    <row r="158" spans="2:16" x14ac:dyDescent="0.3">
      <c r="B158" s="178" t="s">
        <v>110</v>
      </c>
      <c r="C158" s="192">
        <v>42</v>
      </c>
    </row>
    <row r="159" spans="2:16" x14ac:dyDescent="0.3">
      <c r="B159" s="178" t="s">
        <v>111</v>
      </c>
      <c r="C159" s="192">
        <v>0</v>
      </c>
    </row>
    <row r="160" spans="2:16" x14ac:dyDescent="0.3">
      <c r="B160" s="178" t="s">
        <v>112</v>
      </c>
      <c r="C160" s="192">
        <v>0</v>
      </c>
    </row>
    <row r="161" spans="2:12" ht="15" thickBot="1" x14ac:dyDescent="0.35">
      <c r="B161" s="184" t="s">
        <v>113</v>
      </c>
      <c r="C161" s="193">
        <v>0</v>
      </c>
    </row>
    <row r="162" spans="2:12" ht="15" thickBot="1" x14ac:dyDescent="0.35">
      <c r="B162" s="240"/>
    </row>
    <row r="163" spans="2:12" ht="79.8" x14ac:dyDescent="0.3">
      <c r="B163" s="194" t="s">
        <v>107</v>
      </c>
      <c r="C163" s="191" t="s">
        <v>114</v>
      </c>
      <c r="D163" s="191" t="s">
        <v>115</v>
      </c>
    </row>
    <row r="164" spans="2:12" x14ac:dyDescent="0.3">
      <c r="B164" s="178" t="s">
        <v>109</v>
      </c>
      <c r="C164" s="192">
        <v>25.2</v>
      </c>
      <c r="D164" s="192">
        <f>C164*C157/1000</f>
        <v>1.0583999999999998</v>
      </c>
    </row>
    <row r="165" spans="2:12" x14ac:dyDescent="0.3">
      <c r="B165" s="178" t="s">
        <v>110</v>
      </c>
      <c r="C165" s="192">
        <v>25.2</v>
      </c>
      <c r="D165" s="192">
        <f t="shared" ref="D165:D168" si="9">C165*C158/1000</f>
        <v>1.0583999999999998</v>
      </c>
    </row>
    <row r="166" spans="2:12" x14ac:dyDescent="0.3">
      <c r="B166" s="178" t="s">
        <v>111</v>
      </c>
      <c r="C166" s="192">
        <v>25.2</v>
      </c>
      <c r="D166" s="192">
        <f t="shared" si="9"/>
        <v>0</v>
      </c>
    </row>
    <row r="167" spans="2:12" x14ac:dyDescent="0.3">
      <c r="B167" s="178" t="s">
        <v>112</v>
      </c>
      <c r="C167" s="192">
        <v>25.2</v>
      </c>
      <c r="D167" s="192">
        <f t="shared" si="9"/>
        <v>0</v>
      </c>
    </row>
    <row r="168" spans="2:12" ht="15" thickBot="1" x14ac:dyDescent="0.35">
      <c r="B168" s="184" t="s">
        <v>113</v>
      </c>
      <c r="C168" s="193">
        <v>25.2</v>
      </c>
      <c r="D168" s="193">
        <f t="shared" si="9"/>
        <v>0</v>
      </c>
    </row>
    <row r="169" spans="2:12" ht="15" thickBot="1" x14ac:dyDescent="0.35">
      <c r="B169" s="240"/>
    </row>
    <row r="170" spans="2:12" ht="15" thickBot="1" x14ac:dyDescent="0.35">
      <c r="B170" s="423" t="s">
        <v>116</v>
      </c>
      <c r="C170" s="426" t="s">
        <v>8</v>
      </c>
      <c r="D170" s="427"/>
      <c r="E170" s="427"/>
      <c r="F170" s="428"/>
      <c r="G170" s="426" t="s">
        <v>9</v>
      </c>
      <c r="H170" s="427"/>
      <c r="I170" s="427"/>
      <c r="J170" s="428"/>
      <c r="K170" s="407" t="s">
        <v>117</v>
      </c>
      <c r="L170" s="407" t="s">
        <v>155</v>
      </c>
    </row>
    <row r="171" spans="2:12" x14ac:dyDescent="0.3">
      <c r="B171" s="424"/>
      <c r="C171" s="431" t="s">
        <v>118</v>
      </c>
      <c r="D171" s="429" t="s">
        <v>13</v>
      </c>
      <c r="E171" s="429" t="s">
        <v>14</v>
      </c>
      <c r="F171" s="417" t="s">
        <v>15</v>
      </c>
      <c r="G171" s="431" t="s">
        <v>118</v>
      </c>
      <c r="H171" s="429" t="s">
        <v>119</v>
      </c>
      <c r="I171" s="429" t="s">
        <v>18</v>
      </c>
      <c r="J171" s="417" t="s">
        <v>19</v>
      </c>
      <c r="K171" s="408"/>
      <c r="L171" s="408"/>
    </row>
    <row r="172" spans="2:12" ht="46.2" customHeight="1" thickBot="1" x14ac:dyDescent="0.35">
      <c r="B172" s="425"/>
      <c r="C172" s="435"/>
      <c r="D172" s="436"/>
      <c r="E172" s="436"/>
      <c r="F172" s="437"/>
      <c r="G172" s="435"/>
      <c r="H172" s="436"/>
      <c r="I172" s="436"/>
      <c r="J172" s="437"/>
      <c r="K172" s="409"/>
      <c r="L172" s="409"/>
    </row>
    <row r="173" spans="2:12" x14ac:dyDescent="0.3">
      <c r="B173" s="178" t="s">
        <v>120</v>
      </c>
      <c r="C173" s="195">
        <f>SUM(D173:F173)</f>
        <v>0.2480579481259686</v>
      </c>
      <c r="D173" s="196">
        <f>D164*$E$58</f>
        <v>0.15181437019831384</v>
      </c>
      <c r="E173" s="196">
        <f>D164*$F$58</f>
        <v>3.734553875117979E-2</v>
      </c>
      <c r="F173" s="197">
        <f>D165*$G$58</f>
        <v>5.8898039176474973E-2</v>
      </c>
      <c r="G173" s="195">
        <f>SUM(H173:J173)</f>
        <v>0</v>
      </c>
      <c r="H173" s="196">
        <f>D166*$I$58</f>
        <v>0</v>
      </c>
      <c r="I173" s="196">
        <f>D167*$J$58</f>
        <v>0</v>
      </c>
      <c r="J173" s="197">
        <f>D168*$J$58</f>
        <v>0</v>
      </c>
      <c r="K173" s="198">
        <f>C173+G173</f>
        <v>0.2480579481259686</v>
      </c>
      <c r="L173" s="198"/>
    </row>
    <row r="174" spans="2:12" x14ac:dyDescent="0.3">
      <c r="B174" s="178" t="s">
        <v>121</v>
      </c>
      <c r="C174" s="179">
        <f>SUM(D174:F174)</f>
        <v>12.12</v>
      </c>
      <c r="D174" s="199"/>
      <c r="E174" s="199"/>
      <c r="F174" s="200">
        <f>F179</f>
        <v>12.12</v>
      </c>
      <c r="G174" s="179">
        <f>SUM(H174:J174)</f>
        <v>9.7851999999999997</v>
      </c>
      <c r="H174" s="199">
        <f>F181</f>
        <v>9.7851999999999997</v>
      </c>
      <c r="I174" s="199"/>
      <c r="J174" s="200"/>
      <c r="K174" s="198">
        <f>C174+G174</f>
        <v>21.905200000000001</v>
      </c>
      <c r="L174" s="198">
        <f>F181</f>
        <v>9.7851999999999997</v>
      </c>
    </row>
    <row r="175" spans="2:12" ht="15" thickBot="1" x14ac:dyDescent="0.35">
      <c r="B175" s="201" t="s">
        <v>122</v>
      </c>
      <c r="C175" s="202">
        <f>C173+C174</f>
        <v>12.368057948125967</v>
      </c>
      <c r="D175" s="203">
        <f t="shared" ref="D175:J175" si="10">D173+D174</f>
        <v>0.15181437019831384</v>
      </c>
      <c r="E175" s="203">
        <f t="shared" si="10"/>
        <v>3.734553875117979E-2</v>
      </c>
      <c r="F175" s="204">
        <f t="shared" si="10"/>
        <v>12.178898039176474</v>
      </c>
      <c r="G175" s="202">
        <f t="shared" si="10"/>
        <v>9.7851999999999997</v>
      </c>
      <c r="H175" s="203">
        <f t="shared" si="10"/>
        <v>9.7851999999999997</v>
      </c>
      <c r="I175" s="203">
        <f t="shared" si="10"/>
        <v>0</v>
      </c>
      <c r="J175" s="204">
        <f t="shared" si="10"/>
        <v>0</v>
      </c>
      <c r="K175" s="205">
        <f>K173+K174</f>
        <v>22.153257948125969</v>
      </c>
      <c r="L175" s="205">
        <f>SUM(L173:L174)</f>
        <v>9.7851999999999997</v>
      </c>
    </row>
    <row r="176" spans="2:12" ht="15" thickBot="1" x14ac:dyDescent="0.35">
      <c r="B176" s="240"/>
    </row>
    <row r="177" spans="1:15" ht="34.200000000000003" x14ac:dyDescent="0.3">
      <c r="B177" s="206" t="s">
        <v>123</v>
      </c>
      <c r="C177" s="207" t="s">
        <v>124</v>
      </c>
      <c r="D177" s="208" t="s">
        <v>125</v>
      </c>
      <c r="E177" s="208" t="s">
        <v>126</v>
      </c>
      <c r="F177" s="209" t="s">
        <v>127</v>
      </c>
    </row>
    <row r="178" spans="1:15" x14ac:dyDescent="0.3">
      <c r="B178" s="210" t="s">
        <v>128</v>
      </c>
      <c r="C178" s="179">
        <f>SUM(C179:C181)</f>
        <v>7.3339999999999996</v>
      </c>
      <c r="D178" s="199">
        <f>SUM(D179:D181)</f>
        <v>1528.8500000000001</v>
      </c>
      <c r="E178" s="199"/>
      <c r="F178" s="200"/>
    </row>
    <row r="179" spans="1:15" x14ac:dyDescent="0.3">
      <c r="B179" s="211" t="s">
        <v>129</v>
      </c>
      <c r="C179" s="179">
        <f>D154+F154</f>
        <v>4.2619999999999996</v>
      </c>
      <c r="D179" s="199">
        <f>C154+E154</f>
        <v>606</v>
      </c>
      <c r="E179" s="199">
        <v>50</v>
      </c>
      <c r="F179" s="200">
        <f>D179/E179</f>
        <v>12.12</v>
      </c>
    </row>
    <row r="180" spans="1:15" x14ac:dyDescent="0.3">
      <c r="B180" s="211" t="s">
        <v>130</v>
      </c>
      <c r="C180" s="179">
        <v>1.62</v>
      </c>
      <c r="D180" s="199">
        <f>H154+J154</f>
        <v>433.59000000000003</v>
      </c>
      <c r="E180" s="199">
        <v>50</v>
      </c>
      <c r="F180" s="200">
        <f>D180/E180</f>
        <v>8.6718000000000011</v>
      </c>
    </row>
    <row r="181" spans="1:15" ht="15" thickBot="1" x14ac:dyDescent="0.35">
      <c r="B181" s="241" t="s">
        <v>156</v>
      </c>
      <c r="C181" s="242">
        <v>1.452</v>
      </c>
      <c r="D181" s="243">
        <f>M154+O154</f>
        <v>489.26</v>
      </c>
      <c r="E181" s="243">
        <v>50</v>
      </c>
      <c r="F181" s="244">
        <f>D181/E181</f>
        <v>9.7851999999999997</v>
      </c>
    </row>
    <row r="182" spans="1:15" ht="15" thickBot="1" x14ac:dyDescent="0.35">
      <c r="B182" s="240"/>
      <c r="F182" t="s">
        <v>131</v>
      </c>
    </row>
    <row r="183" spans="1:15" ht="15" thickBot="1" x14ac:dyDescent="0.35">
      <c r="B183" s="423" t="s">
        <v>132</v>
      </c>
      <c r="C183" s="426" t="s">
        <v>8</v>
      </c>
      <c r="D183" s="427"/>
      <c r="E183" s="427"/>
      <c r="F183" s="428"/>
      <c r="G183" s="426" t="s">
        <v>9</v>
      </c>
      <c r="H183" s="427"/>
      <c r="I183" s="427"/>
      <c r="J183" s="428"/>
      <c r="K183" s="407" t="s">
        <v>117</v>
      </c>
      <c r="L183" s="407" t="s">
        <v>155</v>
      </c>
    </row>
    <row r="184" spans="1:15" x14ac:dyDescent="0.3">
      <c r="B184" s="424"/>
      <c r="C184" s="431" t="s">
        <v>118</v>
      </c>
      <c r="D184" s="429" t="s">
        <v>13</v>
      </c>
      <c r="E184" s="429" t="s">
        <v>14</v>
      </c>
      <c r="F184" s="417" t="s">
        <v>15</v>
      </c>
      <c r="G184" s="431" t="s">
        <v>118</v>
      </c>
      <c r="H184" s="429" t="s">
        <v>119</v>
      </c>
      <c r="I184" s="429" t="s">
        <v>18</v>
      </c>
      <c r="J184" s="417" t="s">
        <v>19</v>
      </c>
      <c r="K184" s="408"/>
      <c r="L184" s="408"/>
    </row>
    <row r="185" spans="1:15" ht="31.95" customHeight="1" thickBot="1" x14ac:dyDescent="0.35">
      <c r="B185" s="425"/>
      <c r="C185" s="435"/>
      <c r="D185" s="436"/>
      <c r="E185" s="436"/>
      <c r="F185" s="437"/>
      <c r="G185" s="435"/>
      <c r="H185" s="436"/>
      <c r="I185" s="436"/>
      <c r="J185" s="437"/>
      <c r="K185" s="409"/>
      <c r="L185" s="409"/>
    </row>
    <row r="186" spans="1:15" x14ac:dyDescent="0.3">
      <c r="B186" s="178" t="s">
        <v>133</v>
      </c>
      <c r="C186" s="215">
        <f>D186+F186</f>
        <v>0.96909363042725127</v>
      </c>
      <c r="D186" s="216">
        <f>E57</f>
        <v>0.39804804095041924</v>
      </c>
      <c r="E186" s="216">
        <f>F57</f>
        <v>0.12438321747358057</v>
      </c>
      <c r="F186" s="217">
        <f>G57</f>
        <v>0.57104558947683204</v>
      </c>
      <c r="G186" s="215">
        <f>H186+I186+J186</f>
        <v>1.2648944449255191</v>
      </c>
      <c r="H186" s="216">
        <f>I57</f>
        <v>0.49452431334043878</v>
      </c>
      <c r="I186" s="216">
        <f>J57</f>
        <v>0.63809149937038034</v>
      </c>
      <c r="J186" s="217">
        <f>K57</f>
        <v>0.13227863221469999</v>
      </c>
      <c r="K186" s="80">
        <f>C186+G186</f>
        <v>2.2339880753527703</v>
      </c>
      <c r="L186" s="80">
        <f>M48/M17</f>
        <v>0.21643792576914092</v>
      </c>
    </row>
    <row r="187" spans="1:15" x14ac:dyDescent="0.3">
      <c r="B187" s="178" t="s">
        <v>134</v>
      </c>
      <c r="C187" s="218">
        <f>D187+F187</f>
        <v>0.98403248043910529</v>
      </c>
      <c r="D187" s="219">
        <f>($E$48+D175)/(D164+$F$17)</f>
        <v>0.3976918086297403</v>
      </c>
      <c r="E187" s="219">
        <f>($F$48+E175)/(D164+$F$17)</f>
        <v>0.12425855761369466</v>
      </c>
      <c r="F187" s="220">
        <f>($G$48+F175)/(D165+$G$17)</f>
        <v>0.586340671809365</v>
      </c>
      <c r="G187" s="218">
        <f>H187+I187+J187</f>
        <v>1.279818321040036</v>
      </c>
      <c r="H187" s="219">
        <f>(H175+$I$48)/($I$17+D166)</f>
        <v>0.50944818945495551</v>
      </c>
      <c r="I187" s="219">
        <f>(I175+$J$48)/($J$17+D167)</f>
        <v>0.63809149937038034</v>
      </c>
      <c r="J187" s="220">
        <f>(J175+$K$48)/($K$17+D168)</f>
        <v>0.13227863221469999</v>
      </c>
      <c r="K187" s="80">
        <f>C187+G187</f>
        <v>2.2638508014791414</v>
      </c>
      <c r="L187" s="80">
        <f>(L175+M48)/M17</f>
        <v>0.24068272259768403</v>
      </c>
    </row>
    <row r="188" spans="1:15" ht="15" thickBot="1" x14ac:dyDescent="0.35">
      <c r="B188" s="221" t="s">
        <v>135</v>
      </c>
      <c r="C188" s="222">
        <f>C187-C186</f>
        <v>1.4938850011854021E-2</v>
      </c>
      <c r="D188" s="223">
        <f t="shared" ref="D188:J188" si="11">D187-D186</f>
        <v>-3.5623232067893973E-4</v>
      </c>
      <c r="E188" s="223">
        <f t="shared" si="11"/>
        <v>-1.2465985988591166E-4</v>
      </c>
      <c r="F188" s="224">
        <f t="shared" si="11"/>
        <v>1.5295082332532961E-2</v>
      </c>
      <c r="G188" s="222">
        <f t="shared" si="11"/>
        <v>1.4923876114516954E-2</v>
      </c>
      <c r="H188" s="223">
        <f t="shared" si="11"/>
        <v>1.4923876114516732E-2</v>
      </c>
      <c r="I188" s="223">
        <f t="shared" si="11"/>
        <v>0</v>
      </c>
      <c r="J188" s="224">
        <f t="shared" si="11"/>
        <v>0</v>
      </c>
      <c r="K188" s="225">
        <f>C188+G188</f>
        <v>2.9862726126370975E-2</v>
      </c>
      <c r="L188" s="225">
        <f>D188+H188</f>
        <v>1.4567643793837792E-2</v>
      </c>
    </row>
    <row r="190" spans="1:15" ht="15" thickBot="1" x14ac:dyDescent="0.35">
      <c r="A190" s="1" t="s">
        <v>157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5.6" thickTop="1" thickBot="1" x14ac:dyDescent="0.35"/>
    <row r="192" spans="1:15" ht="15" thickBot="1" x14ac:dyDescent="0.35">
      <c r="B192" s="407" t="s">
        <v>116</v>
      </c>
      <c r="C192" s="426" t="s">
        <v>8</v>
      </c>
      <c r="D192" s="427"/>
      <c r="E192" s="427"/>
      <c r="F192" s="428"/>
      <c r="G192" s="426" t="s">
        <v>9</v>
      </c>
      <c r="H192" s="427"/>
      <c r="I192" s="427"/>
      <c r="J192" s="428"/>
      <c r="K192" s="407" t="s">
        <v>117</v>
      </c>
    </row>
    <row r="193" spans="2:12" x14ac:dyDescent="0.3">
      <c r="B193" s="408"/>
      <c r="C193" s="431" t="s">
        <v>118</v>
      </c>
      <c r="D193" s="429" t="s">
        <v>13</v>
      </c>
      <c r="E193" s="429" t="s">
        <v>14</v>
      </c>
      <c r="F193" s="417" t="s">
        <v>15</v>
      </c>
      <c r="G193" s="431" t="s">
        <v>118</v>
      </c>
      <c r="H193" s="429" t="s">
        <v>119</v>
      </c>
      <c r="I193" s="429" t="s">
        <v>18</v>
      </c>
      <c r="J193" s="417" t="s">
        <v>19</v>
      </c>
      <c r="K193" s="408"/>
    </row>
    <row r="194" spans="2:12" ht="37.950000000000003" customHeight="1" thickBot="1" x14ac:dyDescent="0.35">
      <c r="B194" s="409"/>
      <c r="C194" s="435"/>
      <c r="D194" s="436"/>
      <c r="E194" s="436"/>
      <c r="F194" s="437"/>
      <c r="G194" s="435"/>
      <c r="H194" s="436"/>
      <c r="I194" s="436"/>
      <c r="J194" s="437"/>
      <c r="K194" s="409"/>
    </row>
    <row r="195" spans="2:12" x14ac:dyDescent="0.3">
      <c r="B195" s="178" t="s">
        <v>120</v>
      </c>
      <c r="C195" s="195">
        <f>F195+D195</f>
        <v>75.81</v>
      </c>
      <c r="D195" s="196">
        <f>G210</f>
        <v>75.81</v>
      </c>
      <c r="E195" s="196">
        <f>G210</f>
        <v>75.81</v>
      </c>
      <c r="F195" s="197">
        <v>0</v>
      </c>
      <c r="G195" s="195">
        <f>SUM(H195:J195)</f>
        <v>-1.9113822335019142E-5</v>
      </c>
      <c r="H195" s="196">
        <f>D188*$I$58</f>
        <v>-1.9113822335019142E-5</v>
      </c>
      <c r="I195" s="196">
        <f>D189*$J$58</f>
        <v>0</v>
      </c>
      <c r="J195" s="197">
        <f>C190*$J$58</f>
        <v>0</v>
      </c>
      <c r="K195" s="198">
        <f>C195+G195</f>
        <v>75.809980886177669</v>
      </c>
    </row>
    <row r="196" spans="2:12" x14ac:dyDescent="0.3">
      <c r="B196" s="178" t="s">
        <v>103</v>
      </c>
      <c r="C196" s="245">
        <f t="shared" ref="C196:C198" si="12">F196+D196</f>
        <v>0.50360938830149282</v>
      </c>
      <c r="D196" s="246">
        <f>H210*E63</f>
        <v>0.50360938830149282</v>
      </c>
      <c r="E196" s="246">
        <f>H210*E63</f>
        <v>0.50360938830149282</v>
      </c>
      <c r="F196" s="247"/>
      <c r="G196" s="245"/>
      <c r="H196" s="246"/>
      <c r="I196" s="246"/>
      <c r="J196" s="247"/>
      <c r="K196" s="198"/>
    </row>
    <row r="197" spans="2:12" x14ac:dyDescent="0.3">
      <c r="B197" s="178" t="s">
        <v>121</v>
      </c>
      <c r="C197" s="179">
        <f t="shared" si="12"/>
        <v>25.237142857142857</v>
      </c>
      <c r="D197" s="199">
        <f>E222</f>
        <v>25.237142857142857</v>
      </c>
      <c r="E197" s="199">
        <f>E222</f>
        <v>25.237142857142857</v>
      </c>
      <c r="F197" s="200">
        <f>F202</f>
        <v>0</v>
      </c>
      <c r="G197" s="179">
        <f>SUM(H197:J197)</f>
        <v>0</v>
      </c>
      <c r="H197" s="199">
        <f>F204</f>
        <v>0</v>
      </c>
      <c r="I197" s="199"/>
      <c r="J197" s="200"/>
      <c r="K197" s="198">
        <f>C197+G197</f>
        <v>25.237142857142857</v>
      </c>
    </row>
    <row r="198" spans="2:12" ht="15" thickBot="1" x14ac:dyDescent="0.35">
      <c r="B198" s="201" t="s">
        <v>122</v>
      </c>
      <c r="C198" s="202">
        <f t="shared" si="12"/>
        <v>101.04714285714286</v>
      </c>
      <c r="D198" s="203">
        <f t="shared" ref="D198:J198" si="13">D195+D197</f>
        <v>101.04714285714286</v>
      </c>
      <c r="E198" s="203">
        <f t="shared" si="13"/>
        <v>101.04714285714286</v>
      </c>
      <c r="F198" s="204">
        <f t="shared" si="13"/>
        <v>0</v>
      </c>
      <c r="G198" s="202">
        <f t="shared" si="13"/>
        <v>-1.9113822335019142E-5</v>
      </c>
      <c r="H198" s="203">
        <f t="shared" si="13"/>
        <v>-1.9113822335019142E-5</v>
      </c>
      <c r="I198" s="203">
        <f t="shared" si="13"/>
        <v>0</v>
      </c>
      <c r="J198" s="204">
        <f t="shared" si="13"/>
        <v>0</v>
      </c>
      <c r="K198" s="205">
        <f>K195+K197</f>
        <v>101.04712374332053</v>
      </c>
    </row>
    <row r="199" spans="2:12" ht="54" customHeight="1" thickBot="1" x14ac:dyDescent="0.35"/>
    <row r="200" spans="2:12" ht="57.6" thickBot="1" x14ac:dyDescent="0.35">
      <c r="B200" s="248" t="s">
        <v>158</v>
      </c>
      <c r="C200" s="249" t="s">
        <v>159</v>
      </c>
      <c r="D200" s="249" t="s">
        <v>160</v>
      </c>
      <c r="E200" s="249" t="s">
        <v>161</v>
      </c>
      <c r="F200" s="249" t="s">
        <v>162</v>
      </c>
      <c r="G200" s="250" t="s">
        <v>163</v>
      </c>
      <c r="H200" s="226" t="s">
        <v>164</v>
      </c>
    </row>
    <row r="201" spans="2:12" x14ac:dyDescent="0.3">
      <c r="B201" s="251" t="s">
        <v>165</v>
      </c>
      <c r="C201" s="252">
        <v>7</v>
      </c>
      <c r="D201" s="252"/>
      <c r="E201" s="252"/>
      <c r="F201" s="252">
        <v>1.4</v>
      </c>
      <c r="G201" s="253">
        <f>SUM(C201:F201)</f>
        <v>8.4</v>
      </c>
      <c r="H201" s="254">
        <v>0.57599999999999996</v>
      </c>
      <c r="I201" s="255"/>
      <c r="J201" s="255"/>
      <c r="K201" s="255"/>
      <c r="L201" s="255"/>
    </row>
    <row r="202" spans="2:12" x14ac:dyDescent="0.3">
      <c r="B202" s="256" t="s">
        <v>166</v>
      </c>
      <c r="C202" s="257">
        <v>10.5</v>
      </c>
      <c r="D202" s="257">
        <v>1</v>
      </c>
      <c r="E202" s="257">
        <v>1.4</v>
      </c>
      <c r="F202" s="257"/>
      <c r="G202" s="258">
        <f t="shared" ref="G202:G209" si="14">SUM(C202:F202)</f>
        <v>12.9</v>
      </c>
      <c r="H202" s="259">
        <v>2.4</v>
      </c>
      <c r="I202" s="255"/>
      <c r="J202" s="255"/>
      <c r="K202" s="255"/>
      <c r="L202" s="255"/>
    </row>
    <row r="203" spans="2:12" x14ac:dyDescent="0.3">
      <c r="B203" s="256" t="s">
        <v>167</v>
      </c>
      <c r="C203" s="257">
        <v>8</v>
      </c>
      <c r="D203" s="257">
        <v>1</v>
      </c>
      <c r="E203" s="257">
        <v>1.1000000000000001</v>
      </c>
      <c r="F203" s="257"/>
      <c r="G203" s="258">
        <f t="shared" si="14"/>
        <v>10.1</v>
      </c>
      <c r="H203" s="259">
        <v>1.8</v>
      </c>
      <c r="I203" s="255"/>
      <c r="J203" s="255"/>
      <c r="K203" s="255"/>
      <c r="L203" s="255"/>
    </row>
    <row r="204" spans="2:12" x14ac:dyDescent="0.3">
      <c r="B204" s="256" t="s">
        <v>168</v>
      </c>
      <c r="C204" s="257">
        <v>9</v>
      </c>
      <c r="D204" s="257">
        <v>1</v>
      </c>
      <c r="E204" s="257">
        <v>1.1499999999999999</v>
      </c>
      <c r="F204" s="257"/>
      <c r="G204" s="260">
        <f t="shared" si="14"/>
        <v>11.15</v>
      </c>
      <c r="H204" s="259">
        <v>2</v>
      </c>
      <c r="I204" s="255"/>
      <c r="J204" s="255"/>
      <c r="K204" s="255"/>
      <c r="L204" s="255"/>
    </row>
    <row r="205" spans="2:12" x14ac:dyDescent="0.3">
      <c r="B205" s="256" t="s">
        <v>169</v>
      </c>
      <c r="C205" s="257">
        <v>10</v>
      </c>
      <c r="D205" s="257">
        <v>1</v>
      </c>
      <c r="E205" s="257">
        <v>1.26</v>
      </c>
      <c r="F205" s="257"/>
      <c r="G205" s="260">
        <f t="shared" si="14"/>
        <v>12.26</v>
      </c>
      <c r="H205" s="259">
        <v>2.1</v>
      </c>
      <c r="I205" s="255"/>
      <c r="J205" s="255"/>
      <c r="K205" s="255"/>
      <c r="L205" s="255"/>
    </row>
    <row r="206" spans="2:12" x14ac:dyDescent="0.3">
      <c r="B206" s="261" t="s">
        <v>170</v>
      </c>
      <c r="C206" s="262">
        <v>7</v>
      </c>
      <c r="D206" s="263">
        <v>1</v>
      </c>
      <c r="E206" s="263">
        <v>1</v>
      </c>
      <c r="F206" s="263"/>
      <c r="G206" s="258">
        <f t="shared" si="14"/>
        <v>9</v>
      </c>
      <c r="H206" s="264">
        <v>1.1000000000000001</v>
      </c>
      <c r="I206" s="255"/>
      <c r="J206" s="255"/>
      <c r="K206" s="255"/>
      <c r="L206" s="255"/>
    </row>
    <row r="207" spans="2:12" x14ac:dyDescent="0.3">
      <c r="B207" s="265" t="s">
        <v>171</v>
      </c>
      <c r="C207" s="263">
        <v>4</v>
      </c>
      <c r="D207" s="263"/>
      <c r="E207" s="263">
        <v>1</v>
      </c>
      <c r="F207" s="263"/>
      <c r="G207" s="258">
        <f t="shared" si="14"/>
        <v>5</v>
      </c>
      <c r="H207" s="264">
        <v>1</v>
      </c>
      <c r="I207" s="255"/>
      <c r="J207" s="255"/>
      <c r="K207" s="255"/>
      <c r="L207" s="255"/>
    </row>
    <row r="208" spans="2:12" x14ac:dyDescent="0.3">
      <c r="B208" s="265" t="s">
        <v>172</v>
      </c>
      <c r="C208" s="263">
        <v>4</v>
      </c>
      <c r="D208" s="263"/>
      <c r="E208" s="263">
        <v>1</v>
      </c>
      <c r="F208" s="263"/>
      <c r="G208" s="258">
        <f t="shared" si="14"/>
        <v>5</v>
      </c>
      <c r="H208" s="264">
        <v>1.1000000000000001</v>
      </c>
      <c r="I208" s="255"/>
      <c r="J208" s="255"/>
      <c r="K208" s="255"/>
      <c r="L208" s="255"/>
    </row>
    <row r="209" spans="2:12" x14ac:dyDescent="0.3">
      <c r="B209" s="265" t="s">
        <v>173</v>
      </c>
      <c r="C209" s="263">
        <v>1</v>
      </c>
      <c r="D209" s="263"/>
      <c r="E209" s="263">
        <v>1</v>
      </c>
      <c r="F209" s="263"/>
      <c r="G209" s="258">
        <f t="shared" si="14"/>
        <v>2</v>
      </c>
      <c r="H209" s="264">
        <v>0.2</v>
      </c>
      <c r="I209" s="255"/>
      <c r="J209" s="255"/>
      <c r="K209" s="255"/>
      <c r="L209" s="255"/>
    </row>
    <row r="210" spans="2:12" ht="15" thickBot="1" x14ac:dyDescent="0.35">
      <c r="B210" s="266" t="s">
        <v>163</v>
      </c>
      <c r="C210" s="267">
        <f>SUM(C201:C209)</f>
        <v>60.5</v>
      </c>
      <c r="D210" s="267">
        <f>SUM(D201:D206)</f>
        <v>5</v>
      </c>
      <c r="E210" s="267">
        <f>SUM(E201:E209)</f>
        <v>8.91</v>
      </c>
      <c r="F210" s="267">
        <f t="shared" ref="F210" si="15">SUM(F201:F205)</f>
        <v>1.4</v>
      </c>
      <c r="G210" s="268">
        <f>SUM(G201:G209)</f>
        <v>75.81</v>
      </c>
      <c r="H210" s="269">
        <f>SUM(H201:H209)</f>
        <v>12.275999999999998</v>
      </c>
      <c r="I210" s="255"/>
      <c r="J210" s="255"/>
      <c r="K210" s="255"/>
      <c r="L210" s="255"/>
    </row>
    <row r="211" spans="2:12" ht="15" thickBot="1" x14ac:dyDescent="0.35">
      <c r="B211" s="270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</row>
    <row r="212" spans="2:12" ht="40.200000000000003" thickBot="1" x14ac:dyDescent="0.35">
      <c r="B212" s="206" t="s">
        <v>174</v>
      </c>
      <c r="C212" s="271" t="s">
        <v>125</v>
      </c>
      <c r="D212" s="271" t="s">
        <v>126</v>
      </c>
      <c r="E212" s="272" t="s">
        <v>127</v>
      </c>
      <c r="F212" s="255"/>
      <c r="G212" s="255"/>
      <c r="H212" s="255"/>
      <c r="I212" s="255"/>
      <c r="J212" s="255"/>
      <c r="K212" s="255"/>
      <c r="L212" s="255"/>
    </row>
    <row r="213" spans="2:12" x14ac:dyDescent="0.3">
      <c r="B213" s="251" t="s">
        <v>165</v>
      </c>
      <c r="C213" s="252">
        <v>95</v>
      </c>
      <c r="D213" s="252">
        <v>20</v>
      </c>
      <c r="E213" s="273">
        <f>C213/D213</f>
        <v>4.75</v>
      </c>
      <c r="F213" s="255"/>
      <c r="G213" s="255"/>
      <c r="H213" s="255"/>
      <c r="I213" s="255"/>
      <c r="J213" s="255"/>
      <c r="K213" s="255"/>
      <c r="L213" s="255"/>
    </row>
    <row r="214" spans="2:12" x14ac:dyDescent="0.3">
      <c r="B214" s="256" t="s">
        <v>166</v>
      </c>
      <c r="C214" s="257">
        <v>145</v>
      </c>
      <c r="D214" s="257">
        <v>35</v>
      </c>
      <c r="E214" s="274">
        <f t="shared" ref="E214:E221" si="16">C214/D214</f>
        <v>4.1428571428571432</v>
      </c>
      <c r="F214" s="255"/>
      <c r="G214" s="255"/>
      <c r="H214" s="255"/>
      <c r="I214" s="255"/>
      <c r="J214" s="255"/>
      <c r="K214" s="255"/>
      <c r="L214" s="255"/>
    </row>
    <row r="215" spans="2:12" x14ac:dyDescent="0.3">
      <c r="B215" s="256" t="s">
        <v>167</v>
      </c>
      <c r="C215" s="257">
        <v>142.80000000000001</v>
      </c>
      <c r="D215" s="257">
        <v>35</v>
      </c>
      <c r="E215" s="274">
        <f t="shared" si="16"/>
        <v>4.08</v>
      </c>
      <c r="F215" s="255"/>
      <c r="G215" s="255"/>
      <c r="H215" s="255"/>
      <c r="I215" s="255"/>
      <c r="J215" s="255"/>
      <c r="K215" s="255"/>
      <c r="L215" s="255"/>
    </row>
    <row r="216" spans="2:12" x14ac:dyDescent="0.3">
      <c r="B216" s="256" t="s">
        <v>168</v>
      </c>
      <c r="C216" s="257">
        <v>145</v>
      </c>
      <c r="D216" s="257">
        <v>35</v>
      </c>
      <c r="E216" s="274">
        <f t="shared" si="16"/>
        <v>4.1428571428571432</v>
      </c>
      <c r="F216" s="255"/>
      <c r="G216" s="255"/>
      <c r="H216" s="255"/>
      <c r="I216" s="255"/>
      <c r="J216" s="255"/>
      <c r="K216" s="255"/>
      <c r="L216" s="255"/>
    </row>
    <row r="217" spans="2:12" x14ac:dyDescent="0.3">
      <c r="B217" s="256" t="s">
        <v>169</v>
      </c>
      <c r="C217" s="257">
        <v>147.94999999999999</v>
      </c>
      <c r="D217" s="257">
        <v>35</v>
      </c>
      <c r="E217" s="274">
        <f t="shared" si="16"/>
        <v>4.2271428571428569</v>
      </c>
      <c r="F217" s="255"/>
      <c r="G217" s="255"/>
      <c r="H217" s="255"/>
      <c r="I217" s="255"/>
      <c r="J217" s="255"/>
      <c r="K217" s="255"/>
      <c r="L217" s="255"/>
    </row>
    <row r="218" spans="2:12" x14ac:dyDescent="0.3">
      <c r="B218" s="261" t="s">
        <v>170</v>
      </c>
      <c r="C218" s="263">
        <v>19.82</v>
      </c>
      <c r="D218" s="257">
        <v>35</v>
      </c>
      <c r="E218" s="274">
        <f t="shared" si="16"/>
        <v>0.56628571428571428</v>
      </c>
      <c r="F218" s="255"/>
      <c r="G218" s="255"/>
      <c r="H218" s="255"/>
      <c r="I218" s="255"/>
      <c r="J218" s="255"/>
      <c r="K218" s="255"/>
      <c r="L218" s="255"/>
    </row>
    <row r="219" spans="2:12" x14ac:dyDescent="0.3">
      <c r="B219" s="265" t="s">
        <v>171</v>
      </c>
      <c r="C219" s="263">
        <v>53.76</v>
      </c>
      <c r="D219" s="257">
        <v>35</v>
      </c>
      <c r="E219" s="274">
        <f t="shared" si="16"/>
        <v>1.536</v>
      </c>
      <c r="F219" s="255"/>
      <c r="G219" s="255"/>
      <c r="H219" s="255"/>
      <c r="I219" s="255"/>
      <c r="J219" s="255"/>
      <c r="K219" s="255"/>
      <c r="L219" s="255"/>
    </row>
    <row r="220" spans="2:12" x14ac:dyDescent="0.3">
      <c r="B220" s="265" t="s">
        <v>172</v>
      </c>
      <c r="C220" s="263">
        <v>51.2</v>
      </c>
      <c r="D220" s="257">
        <v>35</v>
      </c>
      <c r="E220" s="274">
        <f t="shared" si="16"/>
        <v>1.4628571428571429</v>
      </c>
      <c r="F220" s="255"/>
      <c r="G220" s="255"/>
      <c r="H220" s="255"/>
      <c r="I220" s="255"/>
      <c r="J220" s="255"/>
      <c r="K220" s="255"/>
      <c r="L220" s="255"/>
    </row>
    <row r="221" spans="2:12" x14ac:dyDescent="0.3">
      <c r="B221" s="265" t="s">
        <v>173</v>
      </c>
      <c r="C221" s="263">
        <v>11.52</v>
      </c>
      <c r="D221" s="257">
        <v>35</v>
      </c>
      <c r="E221" s="274">
        <f t="shared" si="16"/>
        <v>0.32914285714285713</v>
      </c>
      <c r="F221" s="255"/>
      <c r="G221" s="255"/>
      <c r="H221" s="255"/>
      <c r="I221" s="255"/>
      <c r="J221" s="255"/>
      <c r="K221" s="255"/>
      <c r="L221" s="255"/>
    </row>
    <row r="222" spans="2:12" ht="15" thickBot="1" x14ac:dyDescent="0.35">
      <c r="B222" s="266" t="s">
        <v>163</v>
      </c>
      <c r="C222" s="267">
        <f>SUM(C213:C221)</f>
        <v>812.05000000000007</v>
      </c>
      <c r="D222" s="267"/>
      <c r="E222" s="275">
        <f>SUM(E213:E221)</f>
        <v>25.237142857142857</v>
      </c>
      <c r="F222" s="255"/>
      <c r="G222" s="255"/>
      <c r="H222" s="255"/>
      <c r="I222" s="255"/>
      <c r="J222" s="255"/>
      <c r="K222" s="255"/>
      <c r="L222" s="255"/>
    </row>
    <row r="223" spans="2:12" ht="15" thickBot="1" x14ac:dyDescent="0.35">
      <c r="B223" s="270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</row>
    <row r="224" spans="2:12" ht="15" thickBot="1" x14ac:dyDescent="0.35">
      <c r="B224" s="423" t="s">
        <v>132</v>
      </c>
      <c r="C224" s="426" t="s">
        <v>8</v>
      </c>
      <c r="D224" s="427"/>
      <c r="E224" s="427"/>
      <c r="F224" s="428"/>
      <c r="G224" s="426" t="s">
        <v>9</v>
      </c>
      <c r="H224" s="427"/>
      <c r="I224" s="427"/>
      <c r="J224" s="428"/>
      <c r="K224" s="407" t="s">
        <v>117</v>
      </c>
      <c r="L224" s="255"/>
    </row>
    <row r="225" spans="1:15" x14ac:dyDescent="0.3">
      <c r="B225" s="424"/>
      <c r="C225" s="431" t="s">
        <v>118</v>
      </c>
      <c r="D225" s="429" t="s">
        <v>13</v>
      </c>
      <c r="E225" s="429" t="s">
        <v>14</v>
      </c>
      <c r="F225" s="417" t="s">
        <v>15</v>
      </c>
      <c r="G225" s="431" t="s">
        <v>118</v>
      </c>
      <c r="H225" s="429" t="s">
        <v>119</v>
      </c>
      <c r="I225" s="429" t="s">
        <v>18</v>
      </c>
      <c r="J225" s="417" t="s">
        <v>19</v>
      </c>
      <c r="K225" s="408"/>
      <c r="L225" s="255"/>
    </row>
    <row r="226" spans="1:15" ht="37.200000000000003" customHeight="1" thickBot="1" x14ac:dyDescent="0.35">
      <c r="B226" s="425"/>
      <c r="C226" s="435"/>
      <c r="D226" s="436"/>
      <c r="E226" s="436"/>
      <c r="F226" s="437"/>
      <c r="G226" s="435"/>
      <c r="H226" s="436"/>
      <c r="I226" s="436"/>
      <c r="J226" s="437"/>
      <c r="K226" s="409"/>
      <c r="L226" s="255"/>
    </row>
    <row r="227" spans="1:15" x14ac:dyDescent="0.3">
      <c r="B227" s="178" t="s">
        <v>133</v>
      </c>
      <c r="C227" s="215">
        <f>D227+F227</f>
        <v>0.96909363042725127</v>
      </c>
      <c r="D227" s="216">
        <f>E57</f>
        <v>0.39804804095041924</v>
      </c>
      <c r="E227" s="216">
        <f>F57</f>
        <v>0.12438321747358057</v>
      </c>
      <c r="F227" s="217">
        <f>G57</f>
        <v>0.57104558947683204</v>
      </c>
      <c r="G227" s="215">
        <f>H227+I227+J227</f>
        <v>1.2648944449255191</v>
      </c>
      <c r="H227" s="216">
        <f>I57</f>
        <v>0.49452431334043878</v>
      </c>
      <c r="I227" s="216">
        <f>J57</f>
        <v>0.63809149937038034</v>
      </c>
      <c r="J227" s="217">
        <f>K57</f>
        <v>0.13227863221469999</v>
      </c>
      <c r="K227" s="80">
        <f>C227+G227</f>
        <v>2.2339880753527703</v>
      </c>
      <c r="L227" s="255"/>
    </row>
    <row r="228" spans="1:15" x14ac:dyDescent="0.3">
      <c r="B228" s="178" t="s">
        <v>134</v>
      </c>
      <c r="C228" s="218">
        <f>D228+F228</f>
        <v>1.1028576774487453</v>
      </c>
      <c r="D228" s="219">
        <f>($E$48+D198)/$F$17</f>
        <v>0.53181208797191326</v>
      </c>
      <c r="E228" s="219">
        <f>($F$48+E198)/$F$17</f>
        <v>0.25814726449507452</v>
      </c>
      <c r="F228" s="220">
        <f>($G$48+F198)/$G$17</f>
        <v>0.57104558947683204</v>
      </c>
      <c r="G228" s="218">
        <f>H228+I228+J228</f>
        <v>1.2648944157741153</v>
      </c>
      <c r="H228" s="219">
        <f>(H198+$I$48)/$I$17</f>
        <v>0.49452428418903494</v>
      </c>
      <c r="I228" s="219">
        <f>(I198+$J$48)/$J$17</f>
        <v>0.63809149937038034</v>
      </c>
      <c r="J228" s="220">
        <f>(J198+$K$48)/$K$17</f>
        <v>0.13227863221469999</v>
      </c>
      <c r="K228" s="80">
        <f>C228+G228</f>
        <v>2.3677520932228608</v>
      </c>
      <c r="L228" s="255"/>
    </row>
    <row r="229" spans="1:15" ht="15" thickBot="1" x14ac:dyDescent="0.35">
      <c r="B229" s="221" t="s">
        <v>135</v>
      </c>
      <c r="C229" s="222">
        <f>C228-C227</f>
        <v>0.13376404702149403</v>
      </c>
      <c r="D229" s="223">
        <f t="shared" ref="D229:J229" si="17">D228-D227</f>
        <v>0.13376404702149403</v>
      </c>
      <c r="E229" s="223">
        <f t="shared" si="17"/>
        <v>0.13376404702149397</v>
      </c>
      <c r="F229" s="224">
        <f t="shared" si="17"/>
        <v>0</v>
      </c>
      <c r="G229" s="222">
        <f t="shared" si="17"/>
        <v>-2.9151403735383496E-8</v>
      </c>
      <c r="H229" s="223">
        <f t="shared" si="17"/>
        <v>-2.9151403846405799E-8</v>
      </c>
      <c r="I229" s="223">
        <f t="shared" si="17"/>
        <v>0</v>
      </c>
      <c r="J229" s="224">
        <f t="shared" si="17"/>
        <v>0</v>
      </c>
      <c r="K229" s="225">
        <f>C229+G229</f>
        <v>0.13376401787009029</v>
      </c>
      <c r="L229" s="255"/>
    </row>
    <row r="230" spans="1:15" ht="13.2" customHeight="1" x14ac:dyDescent="0.3">
      <c r="B230" s="276"/>
      <c r="C230" s="277"/>
      <c r="D230" s="277"/>
      <c r="E230" s="277"/>
      <c r="F230" s="277"/>
      <c r="G230" s="277"/>
      <c r="H230" s="277"/>
      <c r="I230" s="277"/>
      <c r="J230" s="277"/>
      <c r="K230" s="277"/>
      <c r="L230" s="255"/>
    </row>
    <row r="231" spans="1:15" ht="13.2" customHeight="1" thickBot="1" x14ac:dyDescent="0.35">
      <c r="A231" s="1" t="s">
        <v>175</v>
      </c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"/>
      <c r="N231" s="2"/>
      <c r="O231" s="2"/>
    </row>
    <row r="232" spans="1:15" ht="13.2" customHeight="1" thickTop="1" thickBot="1" x14ac:dyDescent="0.35">
      <c r="A232" s="279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1"/>
      <c r="N232" s="281"/>
      <c r="O232" s="281"/>
    </row>
    <row r="233" spans="1:15" ht="15" thickBot="1" x14ac:dyDescent="0.35">
      <c r="B233" s="407" t="s">
        <v>116</v>
      </c>
      <c r="C233" s="426" t="s">
        <v>8</v>
      </c>
      <c r="D233" s="427"/>
      <c r="E233" s="427"/>
      <c r="F233" s="428"/>
      <c r="G233" s="426" t="s">
        <v>9</v>
      </c>
      <c r="H233" s="427"/>
      <c r="I233" s="427"/>
      <c r="J233" s="428"/>
      <c r="K233" s="407" t="s">
        <v>117</v>
      </c>
      <c r="L233" s="255"/>
    </row>
    <row r="234" spans="1:15" x14ac:dyDescent="0.3">
      <c r="B234" s="408"/>
      <c r="C234" s="431" t="s">
        <v>118</v>
      </c>
      <c r="D234" s="429" t="s">
        <v>13</v>
      </c>
      <c r="E234" s="429" t="s">
        <v>14</v>
      </c>
      <c r="F234" s="417" t="s">
        <v>15</v>
      </c>
      <c r="G234" s="431" t="s">
        <v>118</v>
      </c>
      <c r="H234" s="429" t="s">
        <v>119</v>
      </c>
      <c r="I234" s="429" t="s">
        <v>18</v>
      </c>
      <c r="J234" s="417" t="s">
        <v>19</v>
      </c>
      <c r="K234" s="408"/>
      <c r="L234" s="255"/>
    </row>
    <row r="235" spans="1:15" ht="37.950000000000003" customHeight="1" thickBot="1" x14ac:dyDescent="0.35">
      <c r="B235" s="409"/>
      <c r="C235" s="435"/>
      <c r="D235" s="436"/>
      <c r="E235" s="436"/>
      <c r="F235" s="437"/>
      <c r="G235" s="435"/>
      <c r="H235" s="436"/>
      <c r="I235" s="436"/>
      <c r="J235" s="437"/>
      <c r="K235" s="409"/>
      <c r="L235" s="255"/>
    </row>
    <row r="236" spans="1:15" x14ac:dyDescent="0.3">
      <c r="B236" s="178" t="s">
        <v>120</v>
      </c>
      <c r="C236" s="195">
        <f>F236+D236</f>
        <v>0</v>
      </c>
      <c r="D236" s="196">
        <v>0</v>
      </c>
      <c r="E236" s="196">
        <v>0</v>
      </c>
      <c r="F236" s="197">
        <v>0</v>
      </c>
      <c r="G236" s="195">
        <f>SUM(H236:J236)</f>
        <v>-1.9308000000000005</v>
      </c>
      <c r="H236" s="196">
        <v>0</v>
      </c>
      <c r="I236" s="196">
        <f>C248</f>
        <v>-1.9308000000000005</v>
      </c>
      <c r="J236" s="197">
        <f>C230*$J$58</f>
        <v>0</v>
      </c>
      <c r="K236" s="198">
        <f>C236+G236</f>
        <v>-1.9308000000000005</v>
      </c>
      <c r="L236" s="255"/>
    </row>
    <row r="237" spans="1:15" x14ac:dyDescent="0.3">
      <c r="B237" s="178" t="s">
        <v>121</v>
      </c>
      <c r="C237" s="179">
        <f t="shared" ref="C237:C238" si="18">F237+D237</f>
        <v>0</v>
      </c>
      <c r="D237" s="199">
        <f>E257</f>
        <v>0</v>
      </c>
      <c r="E237" s="199">
        <f>E257</f>
        <v>0</v>
      </c>
      <c r="F237" s="200">
        <f>F242</f>
        <v>0</v>
      </c>
      <c r="G237" s="179">
        <f>SUM(H237:J237)</f>
        <v>1</v>
      </c>
      <c r="H237" s="199">
        <f>F244</f>
        <v>0</v>
      </c>
      <c r="I237" s="199">
        <f>C243</f>
        <v>1</v>
      </c>
      <c r="J237" s="200">
        <v>0</v>
      </c>
      <c r="K237" s="198">
        <f>C237+G237</f>
        <v>1</v>
      </c>
      <c r="L237" s="255"/>
    </row>
    <row r="238" spans="1:15" ht="15" thickBot="1" x14ac:dyDescent="0.35">
      <c r="B238" s="201" t="s">
        <v>122</v>
      </c>
      <c r="C238" s="202">
        <f t="shared" si="18"/>
        <v>0</v>
      </c>
      <c r="D238" s="203">
        <f t="shared" ref="D238:K238" si="19">D236+D237</f>
        <v>0</v>
      </c>
      <c r="E238" s="203">
        <f t="shared" si="19"/>
        <v>0</v>
      </c>
      <c r="F238" s="204">
        <f t="shared" si="19"/>
        <v>0</v>
      </c>
      <c r="G238" s="202">
        <f t="shared" si="19"/>
        <v>-0.93080000000000052</v>
      </c>
      <c r="H238" s="203">
        <f t="shared" si="19"/>
        <v>0</v>
      </c>
      <c r="I238" s="203">
        <f t="shared" si="19"/>
        <v>-0.93080000000000052</v>
      </c>
      <c r="J238" s="204">
        <f t="shared" si="19"/>
        <v>0</v>
      </c>
      <c r="K238" s="205">
        <f t="shared" si="19"/>
        <v>-0.93080000000000052</v>
      </c>
      <c r="L238" s="255"/>
    </row>
    <row r="239" spans="1:15" ht="13.2" customHeight="1" thickBot="1" x14ac:dyDescent="0.35">
      <c r="B239" s="276"/>
      <c r="C239" s="277"/>
      <c r="D239" s="277"/>
      <c r="E239" s="277"/>
      <c r="F239" s="277"/>
      <c r="G239" s="277"/>
      <c r="H239" s="277"/>
      <c r="I239" s="277"/>
      <c r="J239" s="277"/>
      <c r="K239" s="277"/>
      <c r="L239" s="255"/>
    </row>
    <row r="240" spans="1:15" ht="13.2" customHeight="1" thickBot="1" x14ac:dyDescent="0.35">
      <c r="B240" s="445" t="s">
        <v>176</v>
      </c>
      <c r="C240" s="446"/>
      <c r="D240" s="447"/>
      <c r="E240" s="277"/>
      <c r="F240" s="277"/>
      <c r="G240" s="277"/>
      <c r="H240" s="277"/>
      <c r="I240" s="277"/>
      <c r="J240" s="277"/>
      <c r="K240" s="277"/>
      <c r="L240" s="255"/>
    </row>
    <row r="241" spans="2:12" ht="15.75" customHeight="1" x14ac:dyDescent="0.3">
      <c r="B241" s="282" t="s">
        <v>177</v>
      </c>
      <c r="C241" s="448">
        <v>10</v>
      </c>
      <c r="D241" s="449"/>
      <c r="E241" s="277"/>
      <c r="F241" s="277"/>
      <c r="G241" s="277"/>
      <c r="H241" s="277"/>
      <c r="I241" s="277"/>
      <c r="J241" s="277"/>
      <c r="K241" s="277"/>
      <c r="L241" s="255"/>
    </row>
    <row r="242" spans="2:12" ht="13.2" customHeight="1" x14ac:dyDescent="0.3">
      <c r="B242" s="283" t="s">
        <v>178</v>
      </c>
      <c r="C242" s="450">
        <v>50</v>
      </c>
      <c r="D242" s="451"/>
      <c r="E242" s="277"/>
      <c r="F242" s="277"/>
      <c r="G242" s="277"/>
      <c r="H242" s="277"/>
      <c r="I242" s="277"/>
      <c r="J242" s="277"/>
      <c r="K242" s="277"/>
      <c r="L242" s="255"/>
    </row>
    <row r="243" spans="2:12" ht="13.2" customHeight="1" x14ac:dyDescent="0.3">
      <c r="B243" s="283" t="s">
        <v>179</v>
      </c>
      <c r="C243" s="452">
        <f>C242/C244</f>
        <v>1</v>
      </c>
      <c r="D243" s="453"/>
      <c r="E243" s="277"/>
      <c r="F243" s="277"/>
      <c r="G243" s="277"/>
      <c r="H243" s="277"/>
      <c r="I243" s="277"/>
      <c r="J243" s="277"/>
      <c r="K243" s="277"/>
      <c r="L243" s="255"/>
    </row>
    <row r="244" spans="2:12" ht="13.2" customHeight="1" x14ac:dyDescent="0.3">
      <c r="B244" s="283" t="s">
        <v>180</v>
      </c>
      <c r="C244" s="452">
        <v>50</v>
      </c>
      <c r="D244" s="453"/>
      <c r="E244" s="277"/>
      <c r="F244" s="277"/>
      <c r="G244" s="277"/>
      <c r="H244" s="277"/>
      <c r="I244" s="277"/>
      <c r="J244" s="277"/>
      <c r="K244" s="277"/>
      <c r="L244" s="255"/>
    </row>
    <row r="245" spans="2:12" ht="14.25" customHeight="1" x14ac:dyDescent="0.3">
      <c r="B245" s="284" t="s">
        <v>181</v>
      </c>
      <c r="C245" s="452">
        <v>3.6</v>
      </c>
      <c r="D245" s="453"/>
      <c r="E245" s="277"/>
      <c r="F245" s="277"/>
      <c r="G245" s="277"/>
      <c r="H245" s="277"/>
      <c r="I245" s="277"/>
      <c r="J245" s="277"/>
      <c r="K245" s="277"/>
      <c r="L245" s="255"/>
    </row>
    <row r="246" spans="2:12" ht="13.2" customHeight="1" x14ac:dyDescent="0.3">
      <c r="B246" s="284" t="s">
        <v>182</v>
      </c>
      <c r="C246" s="441">
        <v>0.69</v>
      </c>
      <c r="D246" s="442"/>
      <c r="E246" s="277"/>
      <c r="F246" s="277"/>
      <c r="G246" s="277"/>
      <c r="H246" s="277"/>
      <c r="I246" s="277"/>
      <c r="J246" s="277"/>
      <c r="K246" s="277"/>
      <c r="L246" s="255"/>
    </row>
    <row r="247" spans="2:12" ht="13.2" customHeight="1" x14ac:dyDescent="0.3">
      <c r="B247" s="284" t="s">
        <v>183</v>
      </c>
      <c r="C247" s="441">
        <v>0.24529999999999999</v>
      </c>
      <c r="D247" s="442"/>
      <c r="E247" s="277"/>
      <c r="F247" s="277"/>
      <c r="G247" s="277"/>
      <c r="H247" s="277"/>
      <c r="I247" s="277"/>
      <c r="J247" s="277"/>
      <c r="K247" s="277"/>
      <c r="L247" s="255"/>
    </row>
    <row r="248" spans="2:12" ht="13.2" customHeight="1" thickBot="1" x14ac:dyDescent="0.35">
      <c r="B248" s="266" t="s">
        <v>184</v>
      </c>
      <c r="C248" s="443">
        <f>C241*C246-C241*C245*C247</f>
        <v>-1.9308000000000005</v>
      </c>
      <c r="D248" s="444"/>
      <c r="E248" s="277"/>
      <c r="F248" s="277"/>
      <c r="G248" s="277"/>
      <c r="H248" s="277"/>
      <c r="I248" s="277"/>
      <c r="J248" s="277"/>
      <c r="K248" s="277"/>
      <c r="L248" s="255"/>
    </row>
    <row r="249" spans="2:12" ht="13.2" customHeight="1" thickBot="1" x14ac:dyDescent="0.35">
      <c r="B249" s="276"/>
      <c r="C249" s="277"/>
      <c r="D249" s="277"/>
      <c r="E249" s="277"/>
      <c r="F249" s="277"/>
      <c r="G249" s="277"/>
      <c r="H249" s="277"/>
      <c r="I249" s="277"/>
      <c r="J249" s="277"/>
      <c r="K249" s="277"/>
      <c r="L249" s="255"/>
    </row>
    <row r="250" spans="2:12" ht="15" thickBot="1" x14ac:dyDescent="0.35">
      <c r="B250" s="423" t="s">
        <v>132</v>
      </c>
      <c r="C250" s="426" t="s">
        <v>8</v>
      </c>
      <c r="D250" s="427"/>
      <c r="E250" s="427"/>
      <c r="F250" s="428"/>
      <c r="G250" s="426" t="s">
        <v>9</v>
      </c>
      <c r="H250" s="427"/>
      <c r="I250" s="427"/>
      <c r="J250" s="428"/>
      <c r="K250" s="407" t="s">
        <v>117</v>
      </c>
      <c r="L250" s="255"/>
    </row>
    <row r="251" spans="2:12" x14ac:dyDescent="0.3">
      <c r="B251" s="424"/>
      <c r="C251" s="431" t="s">
        <v>118</v>
      </c>
      <c r="D251" s="429" t="s">
        <v>13</v>
      </c>
      <c r="E251" s="429" t="s">
        <v>14</v>
      </c>
      <c r="F251" s="417" t="s">
        <v>15</v>
      </c>
      <c r="G251" s="431" t="s">
        <v>118</v>
      </c>
      <c r="H251" s="429" t="s">
        <v>119</v>
      </c>
      <c r="I251" s="429" t="s">
        <v>18</v>
      </c>
      <c r="J251" s="417" t="s">
        <v>19</v>
      </c>
      <c r="K251" s="408"/>
      <c r="L251" s="255"/>
    </row>
    <row r="252" spans="2:12" ht="37.200000000000003" customHeight="1" thickBot="1" x14ac:dyDescent="0.35">
      <c r="B252" s="425"/>
      <c r="C252" s="435"/>
      <c r="D252" s="436"/>
      <c r="E252" s="436"/>
      <c r="F252" s="437"/>
      <c r="G252" s="435"/>
      <c r="H252" s="436"/>
      <c r="I252" s="436"/>
      <c r="J252" s="437"/>
      <c r="K252" s="409"/>
      <c r="L252" s="255"/>
    </row>
    <row r="253" spans="2:12" x14ac:dyDescent="0.3">
      <c r="B253" s="178" t="s">
        <v>133</v>
      </c>
      <c r="C253" s="215">
        <f>D253+F253</f>
        <v>0.96909363042725127</v>
      </c>
      <c r="D253" s="216">
        <f>E57</f>
        <v>0.39804804095041924</v>
      </c>
      <c r="E253" s="216">
        <f>F57</f>
        <v>0.12438321747358057</v>
      </c>
      <c r="F253" s="217">
        <f>G57</f>
        <v>0.57104558947683204</v>
      </c>
      <c r="G253" s="215">
        <f>H253+I253+J253</f>
        <v>1.2648944449255191</v>
      </c>
      <c r="H253" s="216">
        <f>I57</f>
        <v>0.49452431334043878</v>
      </c>
      <c r="I253" s="216">
        <f>J57</f>
        <v>0.63809149937038034</v>
      </c>
      <c r="J253" s="217">
        <f>K57</f>
        <v>0.13227863221469999</v>
      </c>
      <c r="K253" s="80">
        <f>C253+G253</f>
        <v>2.2339880753527703</v>
      </c>
      <c r="L253" s="255"/>
    </row>
    <row r="254" spans="2:12" x14ac:dyDescent="0.3">
      <c r="B254" s="178" t="s">
        <v>134</v>
      </c>
      <c r="C254" s="218">
        <f>D254+F254</f>
        <v>0.96909363042725127</v>
      </c>
      <c r="D254" s="219">
        <f>($E$48+D238)/$F$17</f>
        <v>0.39804804095041924</v>
      </c>
      <c r="E254" s="219">
        <f>($F$48+E238)/$F$17</f>
        <v>0.12438321747358057</v>
      </c>
      <c r="F254" s="220">
        <f>($G$48+F238)/$G$17</f>
        <v>0.57104558947683204</v>
      </c>
      <c r="G254" s="218">
        <f>H254+I254+J254</f>
        <v>1.2634672643992499</v>
      </c>
      <c r="H254" s="219">
        <f>(H238+$I$48)/$I$17</f>
        <v>0.49452431334043878</v>
      </c>
      <c r="I254" s="219">
        <f>(I238+$J$48)/$J$17</f>
        <v>0.63666431884411123</v>
      </c>
      <c r="J254" s="220">
        <f>(J238+$K$48)/$K$17</f>
        <v>0.13227863221469999</v>
      </c>
      <c r="K254" s="80">
        <f>C254+G254</f>
        <v>2.2325608948265012</v>
      </c>
      <c r="L254" s="255"/>
    </row>
    <row r="255" spans="2:12" ht="15" thickBot="1" x14ac:dyDescent="0.35">
      <c r="B255" s="221" t="s">
        <v>135</v>
      </c>
      <c r="C255" s="222">
        <f>C254-C253</f>
        <v>0</v>
      </c>
      <c r="D255" s="223">
        <f t="shared" ref="D255:J255" si="20">D254-D253</f>
        <v>0</v>
      </c>
      <c r="E255" s="223">
        <f t="shared" si="20"/>
        <v>0</v>
      </c>
      <c r="F255" s="224">
        <f t="shared" si="20"/>
        <v>0</v>
      </c>
      <c r="G255" s="222">
        <f t="shared" si="20"/>
        <v>-1.4271805262691117E-3</v>
      </c>
      <c r="H255" s="223">
        <f t="shared" si="20"/>
        <v>0</v>
      </c>
      <c r="I255" s="223">
        <f t="shared" si="20"/>
        <v>-1.4271805262691117E-3</v>
      </c>
      <c r="J255" s="224">
        <f t="shared" si="20"/>
        <v>0</v>
      </c>
      <c r="K255" s="225">
        <f>C255+G255</f>
        <v>-1.4271805262691117E-3</v>
      </c>
      <c r="L255" s="255"/>
    </row>
    <row r="256" spans="2:12" ht="13.2" customHeight="1" x14ac:dyDescent="0.3">
      <c r="B256" s="276"/>
      <c r="C256" s="277"/>
      <c r="D256" s="277"/>
      <c r="E256" s="277"/>
      <c r="F256" s="277"/>
      <c r="G256" s="277"/>
      <c r="H256" s="277"/>
      <c r="I256" s="277"/>
      <c r="J256" s="277"/>
      <c r="K256" s="277"/>
      <c r="L256" s="255"/>
    </row>
    <row r="257" spans="1:15" ht="13.2" customHeight="1" thickBot="1" x14ac:dyDescent="0.35">
      <c r="A257" s="1" t="s">
        <v>185</v>
      </c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"/>
      <c r="N257" s="2"/>
      <c r="O257" s="2"/>
    </row>
    <row r="258" spans="1:15" ht="13.2" customHeight="1" thickTop="1" thickBot="1" x14ac:dyDescent="0.35">
      <c r="B258" s="276"/>
      <c r="C258" s="277"/>
      <c r="D258" s="277"/>
      <c r="E258" s="277"/>
      <c r="F258" s="277"/>
      <c r="G258" s="277"/>
      <c r="H258" s="277"/>
      <c r="I258" s="277"/>
      <c r="J258" s="277"/>
      <c r="K258" s="277"/>
      <c r="L258" s="255"/>
    </row>
    <row r="259" spans="1:15" ht="13.2" customHeight="1" thickBot="1" x14ac:dyDescent="0.35">
      <c r="B259" s="454" t="s">
        <v>176</v>
      </c>
      <c r="C259" s="455"/>
      <c r="D259" s="456"/>
      <c r="E259" s="277"/>
      <c r="F259" s="277"/>
      <c r="G259" s="277"/>
      <c r="H259" s="277"/>
      <c r="I259" s="277"/>
      <c r="J259" s="277"/>
      <c r="K259" s="277"/>
      <c r="L259" s="255"/>
    </row>
    <row r="260" spans="1:15" ht="15.75" customHeight="1" x14ac:dyDescent="0.3">
      <c r="B260" s="285" t="s">
        <v>186</v>
      </c>
      <c r="C260" s="457">
        <v>559</v>
      </c>
      <c r="D260" s="458"/>
      <c r="E260" s="277"/>
      <c r="F260" s="277"/>
      <c r="G260" s="277"/>
      <c r="H260" s="277"/>
      <c r="I260" s="277"/>
      <c r="J260" s="277"/>
      <c r="K260" s="277"/>
      <c r="L260" s="255"/>
    </row>
    <row r="261" spans="1:15" ht="15.75" customHeight="1" x14ac:dyDescent="0.3">
      <c r="B261" s="283" t="s">
        <v>178</v>
      </c>
      <c r="C261" s="450">
        <v>150.93</v>
      </c>
      <c r="D261" s="451"/>
      <c r="E261" s="277"/>
      <c r="F261" s="277"/>
      <c r="G261" s="277"/>
      <c r="H261" s="277"/>
      <c r="I261" s="277"/>
      <c r="J261" s="277"/>
      <c r="K261" s="277"/>
      <c r="L261" s="255"/>
    </row>
    <row r="262" spans="1:15" ht="15.75" customHeight="1" x14ac:dyDescent="0.3">
      <c r="B262" s="283" t="s">
        <v>179</v>
      </c>
      <c r="C262" s="452">
        <f>C261/C263</f>
        <v>25.155000000000001</v>
      </c>
      <c r="D262" s="453"/>
      <c r="E262" s="277"/>
      <c r="F262" s="277"/>
      <c r="G262" s="277"/>
      <c r="H262" s="277"/>
      <c r="I262" s="277"/>
      <c r="J262" s="277"/>
      <c r="K262" s="277"/>
      <c r="L262" s="255"/>
    </row>
    <row r="263" spans="1:15" ht="15.75" customHeight="1" x14ac:dyDescent="0.3">
      <c r="B263" s="283" t="s">
        <v>180</v>
      </c>
      <c r="C263" s="452">
        <v>6</v>
      </c>
      <c r="D263" s="453"/>
      <c r="E263" s="277"/>
      <c r="F263" s="277"/>
      <c r="G263" s="277"/>
      <c r="H263" s="277"/>
      <c r="I263" s="277"/>
      <c r="J263" s="277"/>
      <c r="K263" s="277"/>
      <c r="L263" s="255"/>
    </row>
    <row r="264" spans="1:15" ht="15.75" customHeight="1" thickBot="1" x14ac:dyDescent="0.35">
      <c r="B264" s="266" t="s">
        <v>187</v>
      </c>
      <c r="C264" s="459">
        <v>21.43</v>
      </c>
      <c r="D264" s="460"/>
      <c r="E264" s="277"/>
      <c r="F264" s="277"/>
      <c r="G264" s="277"/>
      <c r="H264" s="277"/>
      <c r="I264" s="277"/>
      <c r="J264" s="277"/>
      <c r="K264" s="277"/>
      <c r="L264" s="255"/>
    </row>
    <row r="265" spans="1:15" ht="13.2" customHeight="1" thickBot="1" x14ac:dyDescent="0.35">
      <c r="B265" s="276"/>
      <c r="C265" s="277"/>
      <c r="D265" s="277"/>
      <c r="E265" s="277"/>
      <c r="F265" s="277"/>
      <c r="G265" s="277"/>
      <c r="H265" s="277"/>
      <c r="I265" s="277"/>
      <c r="J265" s="277"/>
      <c r="K265" s="277"/>
      <c r="L265" s="255"/>
    </row>
    <row r="266" spans="1:15" ht="13.2" customHeight="1" thickBot="1" x14ac:dyDescent="0.35">
      <c r="B266" s="423" t="s">
        <v>116</v>
      </c>
      <c r="C266" s="426" t="s">
        <v>8</v>
      </c>
      <c r="D266" s="427"/>
      <c r="E266" s="427"/>
      <c r="F266" s="428"/>
      <c r="G266" s="426" t="s">
        <v>9</v>
      </c>
      <c r="H266" s="427"/>
      <c r="I266" s="427"/>
      <c r="J266" s="428"/>
      <c r="K266" s="407" t="s">
        <v>117</v>
      </c>
      <c r="L266" s="255"/>
    </row>
    <row r="267" spans="1:15" ht="13.2" customHeight="1" x14ac:dyDescent="0.3">
      <c r="B267" s="424"/>
      <c r="C267" s="431" t="s">
        <v>118</v>
      </c>
      <c r="D267" s="429" t="s">
        <v>13</v>
      </c>
      <c r="E267" s="429" t="s">
        <v>14</v>
      </c>
      <c r="F267" s="417" t="s">
        <v>15</v>
      </c>
      <c r="G267" s="431" t="s">
        <v>118</v>
      </c>
      <c r="H267" s="429" t="s">
        <v>119</v>
      </c>
      <c r="I267" s="429" t="s">
        <v>18</v>
      </c>
      <c r="J267" s="417" t="s">
        <v>19</v>
      </c>
      <c r="K267" s="408"/>
      <c r="L267" s="255"/>
    </row>
    <row r="268" spans="1:15" ht="46.5" customHeight="1" thickBot="1" x14ac:dyDescent="0.35">
      <c r="B268" s="425"/>
      <c r="C268" s="435"/>
      <c r="D268" s="436"/>
      <c r="E268" s="436"/>
      <c r="F268" s="437"/>
      <c r="G268" s="435"/>
      <c r="H268" s="436"/>
      <c r="I268" s="436"/>
      <c r="J268" s="437"/>
      <c r="K268" s="409"/>
      <c r="L268" s="255"/>
    </row>
    <row r="269" spans="1:15" ht="13.2" customHeight="1" x14ac:dyDescent="0.3">
      <c r="B269" s="178" t="s">
        <v>188</v>
      </c>
      <c r="C269" s="195">
        <f>F269+D269</f>
        <v>21.43</v>
      </c>
      <c r="D269" s="196">
        <f>C264</f>
        <v>21.43</v>
      </c>
      <c r="E269" s="196">
        <f>C264</f>
        <v>21.43</v>
      </c>
      <c r="F269" s="197">
        <v>0</v>
      </c>
      <c r="G269" s="195">
        <v>0</v>
      </c>
      <c r="H269" s="196">
        <v>0</v>
      </c>
      <c r="I269" s="196">
        <v>0</v>
      </c>
      <c r="J269" s="197"/>
      <c r="K269" s="198">
        <f>C269+G269</f>
        <v>21.43</v>
      </c>
      <c r="L269" s="255"/>
    </row>
    <row r="270" spans="1:15" ht="13.2" customHeight="1" x14ac:dyDescent="0.3">
      <c r="B270" s="178" t="s">
        <v>121</v>
      </c>
      <c r="C270" s="179">
        <f t="shared" ref="C270:C271" si="21">F270+D270</f>
        <v>25.155000000000001</v>
      </c>
      <c r="D270" s="199">
        <f>C262</f>
        <v>25.155000000000001</v>
      </c>
      <c r="E270" s="199">
        <f>C262</f>
        <v>25.155000000000001</v>
      </c>
      <c r="F270" s="200">
        <f>F275</f>
        <v>0</v>
      </c>
      <c r="G270" s="179">
        <f>SUM(H270:J270)</f>
        <v>0</v>
      </c>
      <c r="H270" s="199">
        <f>C260*D263</f>
        <v>0</v>
      </c>
      <c r="I270" s="199">
        <f>C260*D264</f>
        <v>0</v>
      </c>
      <c r="J270" s="200"/>
      <c r="K270" s="198">
        <f>C270+G270</f>
        <v>25.155000000000001</v>
      </c>
      <c r="L270" s="255"/>
    </row>
    <row r="271" spans="1:15" ht="13.2" customHeight="1" thickBot="1" x14ac:dyDescent="0.35">
      <c r="B271" s="201" t="s">
        <v>122</v>
      </c>
      <c r="C271" s="202">
        <f t="shared" si="21"/>
        <v>46.585000000000001</v>
      </c>
      <c r="D271" s="203">
        <f t="shared" ref="D271:K271" si="22">D269+D270</f>
        <v>46.585000000000001</v>
      </c>
      <c r="E271" s="203">
        <f t="shared" si="22"/>
        <v>46.585000000000001</v>
      </c>
      <c r="F271" s="204">
        <f t="shared" si="22"/>
        <v>0</v>
      </c>
      <c r="G271" s="202">
        <f t="shared" si="22"/>
        <v>0</v>
      </c>
      <c r="H271" s="203">
        <f t="shared" si="22"/>
        <v>0</v>
      </c>
      <c r="I271" s="203">
        <f t="shared" si="22"/>
        <v>0</v>
      </c>
      <c r="J271" s="204">
        <f t="shared" si="22"/>
        <v>0</v>
      </c>
      <c r="K271" s="205">
        <f t="shared" si="22"/>
        <v>46.585000000000001</v>
      </c>
      <c r="L271" s="255"/>
    </row>
    <row r="272" spans="1:15" ht="13.2" customHeight="1" thickBot="1" x14ac:dyDescent="0.35">
      <c r="B272" s="276"/>
      <c r="C272" s="277"/>
      <c r="D272" s="277"/>
      <c r="E272" s="277"/>
      <c r="F272" s="277"/>
      <c r="G272" s="277"/>
      <c r="H272" s="277"/>
      <c r="I272" s="277"/>
      <c r="J272" s="277"/>
      <c r="K272" s="277"/>
      <c r="L272" s="255"/>
    </row>
    <row r="273" spans="1:15" ht="13.2" customHeight="1" thickBot="1" x14ac:dyDescent="0.35">
      <c r="B273" s="423" t="s">
        <v>132</v>
      </c>
      <c r="C273" s="426" t="s">
        <v>8</v>
      </c>
      <c r="D273" s="427"/>
      <c r="E273" s="427"/>
      <c r="F273" s="428"/>
      <c r="G273" s="426" t="s">
        <v>9</v>
      </c>
      <c r="H273" s="427"/>
      <c r="I273" s="427"/>
      <c r="J273" s="428"/>
      <c r="K273" s="407" t="s">
        <v>117</v>
      </c>
      <c r="L273" s="255"/>
    </row>
    <row r="274" spans="1:15" ht="13.2" customHeight="1" x14ac:dyDescent="0.3">
      <c r="B274" s="424"/>
      <c r="C274" s="431" t="s">
        <v>118</v>
      </c>
      <c r="D274" s="429" t="s">
        <v>13</v>
      </c>
      <c r="E274" s="429" t="s">
        <v>14</v>
      </c>
      <c r="F274" s="417" t="s">
        <v>15</v>
      </c>
      <c r="G274" s="431" t="s">
        <v>118</v>
      </c>
      <c r="H274" s="429" t="s">
        <v>119</v>
      </c>
      <c r="I274" s="429" t="s">
        <v>18</v>
      </c>
      <c r="J274" s="417" t="s">
        <v>19</v>
      </c>
      <c r="K274" s="408"/>
      <c r="L274" s="255"/>
    </row>
    <row r="275" spans="1:15" ht="44.25" customHeight="1" thickBot="1" x14ac:dyDescent="0.35">
      <c r="B275" s="425"/>
      <c r="C275" s="435"/>
      <c r="D275" s="436"/>
      <c r="E275" s="436"/>
      <c r="F275" s="437"/>
      <c r="G275" s="435"/>
      <c r="H275" s="436"/>
      <c r="I275" s="436"/>
      <c r="J275" s="437"/>
      <c r="K275" s="409"/>
      <c r="L275" s="255"/>
    </row>
    <row r="276" spans="1:15" ht="13.2" customHeight="1" x14ac:dyDescent="0.3">
      <c r="B276" s="178" t="s">
        <v>133</v>
      </c>
      <c r="C276" s="215">
        <f>D276+F276</f>
        <v>0.96909363042725127</v>
      </c>
      <c r="D276" s="216">
        <f>D227</f>
        <v>0.39804804095041924</v>
      </c>
      <c r="E276" s="216">
        <f>E227</f>
        <v>0.12438321747358057</v>
      </c>
      <c r="F276" s="217">
        <f>F227</f>
        <v>0.57104558947683204</v>
      </c>
      <c r="G276" s="215">
        <f>H276+I276+J276</f>
        <v>1.2648944449255191</v>
      </c>
      <c r="H276" s="216">
        <f>H227</f>
        <v>0.49452431334043878</v>
      </c>
      <c r="I276" s="216">
        <f>I227</f>
        <v>0.63809149937038034</v>
      </c>
      <c r="J276" s="217">
        <f>J227</f>
        <v>0.13227863221469999</v>
      </c>
      <c r="K276" s="80">
        <f>C276+G276</f>
        <v>2.2339880753527703</v>
      </c>
      <c r="L276" s="255"/>
    </row>
    <row r="277" spans="1:15" ht="13.2" customHeight="1" x14ac:dyDescent="0.3">
      <c r="B277" s="178" t="s">
        <v>134</v>
      </c>
      <c r="C277" s="218">
        <f>D277+F277</f>
        <v>1.030761857299396</v>
      </c>
      <c r="D277" s="219">
        <f>($E$48+D271)/$F$17</f>
        <v>0.45971626782256386</v>
      </c>
      <c r="E277" s="219">
        <f>($F$48+E271)/$F$17</f>
        <v>0.18605144434572521</v>
      </c>
      <c r="F277" s="220">
        <f>($G$48+F271)/$G$17</f>
        <v>0.57104558947683204</v>
      </c>
      <c r="G277" s="218">
        <f>H277+I277+J277</f>
        <v>1.2648944449255191</v>
      </c>
      <c r="H277" s="219">
        <f>(H271+$I$48)/$I$17</f>
        <v>0.49452431334043878</v>
      </c>
      <c r="I277" s="219">
        <f>(I271+$J$48)/$J$17</f>
        <v>0.63809149937038034</v>
      </c>
      <c r="J277" s="220">
        <f>(J271+$K$48)/$K$17</f>
        <v>0.13227863221469999</v>
      </c>
      <c r="K277" s="80">
        <f>C277+G277</f>
        <v>2.295656302224915</v>
      </c>
      <c r="L277" s="255"/>
    </row>
    <row r="278" spans="1:15" ht="13.2" customHeight="1" thickBot="1" x14ac:dyDescent="0.35">
      <c r="B278" s="221" t="s">
        <v>135</v>
      </c>
      <c r="C278" s="222">
        <f>C277-C276</f>
        <v>6.1668226872144682E-2</v>
      </c>
      <c r="D278" s="223">
        <f t="shared" ref="D278:J278" si="23">D277-D276</f>
        <v>6.1668226872144627E-2</v>
      </c>
      <c r="E278" s="223">
        <f t="shared" si="23"/>
        <v>6.1668226872144641E-2</v>
      </c>
      <c r="F278" s="224">
        <f t="shared" si="23"/>
        <v>0</v>
      </c>
      <c r="G278" s="222">
        <f t="shared" si="23"/>
        <v>0</v>
      </c>
      <c r="H278" s="223">
        <f t="shared" si="23"/>
        <v>0</v>
      </c>
      <c r="I278" s="223">
        <f t="shared" si="23"/>
        <v>0</v>
      </c>
      <c r="J278" s="224">
        <f t="shared" si="23"/>
        <v>0</v>
      </c>
      <c r="K278" s="225">
        <f>C278+G278</f>
        <v>6.1668226872144682E-2</v>
      </c>
      <c r="L278" s="255"/>
    </row>
    <row r="279" spans="1:15" ht="15" customHeight="1" x14ac:dyDescent="0.3">
      <c r="B279" s="276"/>
      <c r="C279" s="277"/>
      <c r="D279" s="277"/>
      <c r="E279" s="277"/>
      <c r="F279" s="277"/>
      <c r="G279" s="277"/>
      <c r="H279" s="277"/>
      <c r="I279" s="277"/>
      <c r="J279" s="277"/>
      <c r="K279" s="277"/>
      <c r="L279" s="255"/>
    </row>
    <row r="280" spans="1:15" ht="15" hidden="1" thickBot="1" x14ac:dyDescent="0.35">
      <c r="A280" s="297" t="s">
        <v>189</v>
      </c>
      <c r="B280" s="298"/>
      <c r="C280" s="298"/>
      <c r="D280" s="298"/>
      <c r="E280" s="298"/>
      <c r="F280" s="298"/>
      <c r="G280" s="298"/>
      <c r="H280" s="298"/>
      <c r="I280" s="298"/>
      <c r="J280" s="298"/>
      <c r="K280" s="298"/>
      <c r="L280" s="278"/>
      <c r="M280" s="2"/>
      <c r="N280" s="2"/>
      <c r="O280" s="2"/>
    </row>
    <row r="281" spans="1:15" hidden="1" x14ac:dyDescent="0.3">
      <c r="A281" s="299"/>
      <c r="B281" s="300"/>
      <c r="C281" s="300"/>
      <c r="D281" s="300"/>
      <c r="E281" s="300"/>
      <c r="F281" s="300"/>
      <c r="G281" s="300"/>
      <c r="H281" s="300"/>
      <c r="I281" s="300"/>
      <c r="J281" s="300"/>
      <c r="K281" s="300"/>
      <c r="L281" s="255"/>
    </row>
    <row r="282" spans="1:15" ht="15" hidden="1" thickBot="1" x14ac:dyDescent="0.35">
      <c r="A282" s="299"/>
      <c r="B282" s="493" t="s">
        <v>176</v>
      </c>
      <c r="C282" s="494"/>
      <c r="D282" s="495"/>
      <c r="E282" s="300"/>
      <c r="F282" s="300"/>
      <c r="G282" s="300"/>
      <c r="H282" s="300"/>
      <c r="I282" s="300"/>
      <c r="J282" s="300"/>
      <c r="K282" s="300"/>
      <c r="L282" s="255"/>
    </row>
    <row r="283" spans="1:15" hidden="1" x14ac:dyDescent="0.3">
      <c r="A283" s="299"/>
      <c r="B283" s="301" t="s">
        <v>190</v>
      </c>
      <c r="C283" s="496">
        <v>0.20499999999999999</v>
      </c>
      <c r="D283" s="497"/>
      <c r="E283" s="300"/>
      <c r="F283" s="300"/>
      <c r="G283" s="300"/>
      <c r="H283" s="300"/>
      <c r="I283" s="300"/>
      <c r="J283" s="300"/>
      <c r="K283" s="300"/>
      <c r="L283" s="255"/>
    </row>
    <row r="284" spans="1:15" hidden="1" x14ac:dyDescent="0.3">
      <c r="A284" s="299"/>
      <c r="B284" s="302" t="s">
        <v>180</v>
      </c>
      <c r="C284" s="479">
        <v>20</v>
      </c>
      <c r="D284" s="480"/>
      <c r="E284" s="300"/>
      <c r="F284" s="300"/>
      <c r="G284" s="300"/>
      <c r="H284" s="300"/>
      <c r="I284" s="300"/>
      <c r="J284" s="300"/>
      <c r="K284" s="300"/>
      <c r="L284" s="255"/>
    </row>
    <row r="285" spans="1:15" hidden="1" x14ac:dyDescent="0.3">
      <c r="A285" s="299"/>
      <c r="B285" s="302" t="s">
        <v>191</v>
      </c>
      <c r="C285" s="479">
        <v>250000</v>
      </c>
      <c r="D285" s="480"/>
      <c r="E285" s="300"/>
      <c r="F285" s="300"/>
      <c r="G285" s="300"/>
      <c r="H285" s="300"/>
      <c r="I285" s="300"/>
      <c r="J285" s="300"/>
      <c r="K285" s="300"/>
      <c r="L285" s="255"/>
    </row>
    <row r="286" spans="1:15" hidden="1" x14ac:dyDescent="0.3">
      <c r="A286" s="299"/>
      <c r="B286" s="303" t="s">
        <v>192</v>
      </c>
      <c r="C286" s="479">
        <f>C285*C283/1000</f>
        <v>51.25</v>
      </c>
      <c r="D286" s="480"/>
      <c r="E286" s="300"/>
      <c r="F286" s="300"/>
      <c r="G286" s="300"/>
      <c r="H286" s="300"/>
      <c r="I286" s="300"/>
      <c r="J286" s="300"/>
      <c r="K286" s="300"/>
      <c r="L286" s="255"/>
    </row>
    <row r="287" spans="1:15" hidden="1" x14ac:dyDescent="0.3">
      <c r="A287" s="299"/>
      <c r="B287" s="302" t="s">
        <v>193</v>
      </c>
      <c r="C287" s="479">
        <v>3075</v>
      </c>
      <c r="D287" s="480"/>
      <c r="E287" s="300"/>
      <c r="F287" s="300"/>
      <c r="G287" s="300"/>
      <c r="H287" s="300"/>
      <c r="I287" s="300"/>
      <c r="J287" s="300"/>
      <c r="K287" s="300"/>
      <c r="L287" s="255"/>
    </row>
    <row r="288" spans="1:15" hidden="1" x14ac:dyDescent="0.3">
      <c r="A288" s="299"/>
      <c r="B288" s="302" t="s">
        <v>178</v>
      </c>
      <c r="C288" s="498">
        <v>205</v>
      </c>
      <c r="D288" s="499"/>
      <c r="E288" s="300"/>
      <c r="F288" s="300"/>
      <c r="G288" s="300"/>
      <c r="H288" s="300"/>
      <c r="I288" s="300"/>
      <c r="J288" s="300"/>
      <c r="K288" s="300"/>
      <c r="L288" s="255"/>
    </row>
    <row r="289" spans="1:12" hidden="1" x14ac:dyDescent="0.3">
      <c r="A289" s="299"/>
      <c r="B289" s="302" t="s">
        <v>194</v>
      </c>
      <c r="C289" s="479">
        <v>61.5</v>
      </c>
      <c r="D289" s="480"/>
      <c r="E289" s="300"/>
      <c r="F289" s="300"/>
      <c r="G289" s="300"/>
      <c r="H289" s="300"/>
      <c r="I289" s="300"/>
      <c r="J289" s="300"/>
      <c r="K289" s="300"/>
      <c r="L289" s="255"/>
    </row>
    <row r="290" spans="1:12" hidden="1" x14ac:dyDescent="0.3">
      <c r="A290" s="299"/>
      <c r="B290" s="302" t="s">
        <v>179</v>
      </c>
      <c r="C290" s="479">
        <f>(C288-C289)/C284</f>
        <v>7.1749999999999998</v>
      </c>
      <c r="D290" s="480"/>
      <c r="E290" s="300"/>
      <c r="F290" s="300"/>
      <c r="G290" s="300"/>
      <c r="H290" s="300"/>
      <c r="I290" s="300"/>
      <c r="J290" s="300"/>
      <c r="K290" s="300"/>
      <c r="L290" s="255"/>
    </row>
    <row r="291" spans="1:12" hidden="1" x14ac:dyDescent="0.3">
      <c r="A291" s="299"/>
      <c r="B291" s="481" t="s">
        <v>195</v>
      </c>
      <c r="C291" s="482"/>
      <c r="D291" s="483"/>
      <c r="E291" s="300"/>
      <c r="F291" s="300"/>
      <c r="G291" s="300"/>
      <c r="H291" s="300"/>
      <c r="I291" s="300"/>
      <c r="J291" s="300"/>
      <c r="K291" s="300"/>
      <c r="L291" s="255"/>
    </row>
    <row r="292" spans="1:12" hidden="1" x14ac:dyDescent="0.3">
      <c r="A292" s="299"/>
      <c r="B292" s="302" t="s">
        <v>196</v>
      </c>
      <c r="C292" s="304">
        <v>24000</v>
      </c>
      <c r="D292" s="305">
        <f>C292/C285</f>
        <v>9.6000000000000002E-2</v>
      </c>
      <c r="E292" s="300"/>
      <c r="F292" s="300"/>
      <c r="G292" s="300"/>
      <c r="H292" s="300"/>
      <c r="I292" s="300"/>
      <c r="J292" s="300"/>
      <c r="K292" s="300"/>
      <c r="L292" s="255"/>
    </row>
    <row r="293" spans="1:12" hidden="1" x14ac:dyDescent="0.3">
      <c r="A293" s="299"/>
      <c r="B293" s="302" t="s">
        <v>197</v>
      </c>
      <c r="C293" s="304">
        <v>70000</v>
      </c>
      <c r="D293" s="305">
        <f>C293/C285</f>
        <v>0.28000000000000003</v>
      </c>
      <c r="E293" s="300"/>
      <c r="F293" s="300"/>
      <c r="G293" s="300"/>
      <c r="H293" s="300"/>
      <c r="I293" s="300"/>
      <c r="J293" s="300"/>
      <c r="K293" s="300"/>
      <c r="L293" s="255"/>
    </row>
    <row r="294" spans="1:12" ht="15" hidden="1" thickBot="1" x14ac:dyDescent="0.35">
      <c r="A294" s="299"/>
      <c r="B294" s="306" t="s">
        <v>198</v>
      </c>
      <c r="C294" s="307">
        <v>156000</v>
      </c>
      <c r="D294" s="308">
        <f>C294/C285</f>
        <v>0.624</v>
      </c>
      <c r="E294" s="300"/>
      <c r="F294" s="300"/>
      <c r="G294" s="300"/>
      <c r="H294" s="300"/>
      <c r="I294" s="300"/>
      <c r="J294" s="300"/>
      <c r="K294" s="300"/>
      <c r="L294" s="255"/>
    </row>
    <row r="295" spans="1:12" hidden="1" x14ac:dyDescent="0.3">
      <c r="A295" s="299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255"/>
    </row>
    <row r="296" spans="1:12" ht="15" hidden="1" thickBot="1" x14ac:dyDescent="0.35">
      <c r="A296" s="299"/>
      <c r="B296" s="473" t="s">
        <v>116</v>
      </c>
      <c r="C296" s="476" t="s">
        <v>8</v>
      </c>
      <c r="D296" s="477"/>
      <c r="E296" s="477"/>
      <c r="F296" s="478"/>
      <c r="G296" s="476" t="s">
        <v>9</v>
      </c>
      <c r="H296" s="477"/>
      <c r="I296" s="477"/>
      <c r="J296" s="478"/>
      <c r="K296" s="484" t="s">
        <v>117</v>
      </c>
      <c r="L296" s="255"/>
    </row>
    <row r="297" spans="1:12" hidden="1" x14ac:dyDescent="0.3">
      <c r="A297" s="299"/>
      <c r="B297" s="474"/>
      <c r="C297" s="487" t="s">
        <v>118</v>
      </c>
      <c r="D297" s="489" t="s">
        <v>13</v>
      </c>
      <c r="E297" s="489" t="s">
        <v>14</v>
      </c>
      <c r="F297" s="491" t="s">
        <v>15</v>
      </c>
      <c r="G297" s="487" t="s">
        <v>118</v>
      </c>
      <c r="H297" s="489" t="s">
        <v>119</v>
      </c>
      <c r="I297" s="489" t="s">
        <v>18</v>
      </c>
      <c r="J297" s="491" t="s">
        <v>19</v>
      </c>
      <c r="K297" s="485"/>
      <c r="L297" s="255"/>
    </row>
    <row r="298" spans="1:12" ht="34.200000000000003" hidden="1" customHeight="1" thickBot="1" x14ac:dyDescent="0.35">
      <c r="A298" s="299"/>
      <c r="B298" s="475"/>
      <c r="C298" s="488"/>
      <c r="D298" s="490"/>
      <c r="E298" s="490"/>
      <c r="F298" s="492"/>
      <c r="G298" s="488"/>
      <c r="H298" s="490"/>
      <c r="I298" s="490"/>
      <c r="J298" s="492"/>
      <c r="K298" s="486"/>
      <c r="L298" s="255"/>
    </row>
    <row r="299" spans="1:12" hidden="1" x14ac:dyDescent="0.3">
      <c r="A299" s="299"/>
      <c r="B299" s="309" t="s">
        <v>199</v>
      </c>
      <c r="C299" s="310">
        <f>F299+D299</f>
        <v>-4.92</v>
      </c>
      <c r="D299" s="311">
        <f>C292*C283/1000*-1</f>
        <v>-4.92</v>
      </c>
      <c r="E299" s="311">
        <f>(C292*C283/1000)*-1</f>
        <v>-4.92</v>
      </c>
      <c r="F299" s="312">
        <v>0</v>
      </c>
      <c r="G299" s="310">
        <f>SUM(H299:J299)</f>
        <v>-46.33</v>
      </c>
      <c r="H299" s="311">
        <f>C293*C283/1000*-1</f>
        <v>-14.35</v>
      </c>
      <c r="I299" s="311">
        <f>C294*C283/1000*-1</f>
        <v>-31.979999999999997</v>
      </c>
      <c r="J299" s="312"/>
      <c r="K299" s="313">
        <f>C299+G299</f>
        <v>-51.25</v>
      </c>
    </row>
    <row r="300" spans="1:12" hidden="1" x14ac:dyDescent="0.3">
      <c r="A300" s="299"/>
      <c r="B300" s="309" t="s">
        <v>200</v>
      </c>
      <c r="C300" s="314">
        <f t="shared" ref="C300:C302" si="24">F300+D300</f>
        <v>0.29519999999999996</v>
      </c>
      <c r="D300" s="315">
        <f>C287*D292/1000</f>
        <v>0.29519999999999996</v>
      </c>
      <c r="E300" s="315">
        <f>C287*D292/1000</f>
        <v>0.29519999999999996</v>
      </c>
      <c r="F300" s="316"/>
      <c r="G300" s="314">
        <f>SUM(H300:J300)</f>
        <v>2.7798000000000003</v>
      </c>
      <c r="H300" s="315">
        <f>C287*D293/1000</f>
        <v>0.8610000000000001</v>
      </c>
      <c r="I300" s="315">
        <f>C287*D294/1000</f>
        <v>1.9188000000000001</v>
      </c>
      <c r="J300" s="316"/>
      <c r="K300" s="313"/>
    </row>
    <row r="301" spans="1:12" hidden="1" x14ac:dyDescent="0.3">
      <c r="A301" s="299"/>
      <c r="B301" s="309" t="s">
        <v>121</v>
      </c>
      <c r="C301" s="317">
        <f t="shared" si="24"/>
        <v>0.68879999999999997</v>
      </c>
      <c r="D301" s="318">
        <f>C290*D292</f>
        <v>0.68879999999999997</v>
      </c>
      <c r="E301" s="318">
        <f>C290*D292</f>
        <v>0.68879999999999997</v>
      </c>
      <c r="F301" s="319">
        <f>F306</f>
        <v>0</v>
      </c>
      <c r="G301" s="317">
        <f>SUM(H301:J301)</f>
        <v>6.4862000000000002</v>
      </c>
      <c r="H301" s="318">
        <f>C290*D293</f>
        <v>2.0090000000000003</v>
      </c>
      <c r="I301" s="318">
        <f>C290*D294</f>
        <v>4.4771999999999998</v>
      </c>
      <c r="J301" s="319"/>
      <c r="K301" s="313">
        <f>C301+G301</f>
        <v>7.1749999999999998</v>
      </c>
    </row>
    <row r="302" spans="1:12" ht="15" hidden="1" thickBot="1" x14ac:dyDescent="0.35">
      <c r="A302" s="299"/>
      <c r="B302" s="320" t="s">
        <v>122</v>
      </c>
      <c r="C302" s="321">
        <f t="shared" si="24"/>
        <v>-4.2312000000000003</v>
      </c>
      <c r="D302" s="322">
        <f t="shared" ref="D302:J302" si="25">D299+D301</f>
        <v>-4.2312000000000003</v>
      </c>
      <c r="E302" s="322">
        <f t="shared" si="25"/>
        <v>-4.2312000000000003</v>
      </c>
      <c r="F302" s="323">
        <f t="shared" si="25"/>
        <v>0</v>
      </c>
      <c r="G302" s="321">
        <f t="shared" si="25"/>
        <v>-39.843800000000002</v>
      </c>
      <c r="H302" s="322">
        <f t="shared" si="25"/>
        <v>-12.340999999999999</v>
      </c>
      <c r="I302" s="322">
        <f t="shared" si="25"/>
        <v>-27.502799999999997</v>
      </c>
      <c r="J302" s="323">
        <f t="shared" si="25"/>
        <v>0</v>
      </c>
      <c r="K302" s="324">
        <f>K299+K301</f>
        <v>-44.075000000000003</v>
      </c>
    </row>
    <row r="303" spans="1:12" hidden="1" x14ac:dyDescent="0.3">
      <c r="A303" s="299"/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</row>
    <row r="304" spans="1:12" ht="15" hidden="1" thickBot="1" x14ac:dyDescent="0.35">
      <c r="A304" s="299"/>
      <c r="B304" s="473" t="s">
        <v>132</v>
      </c>
      <c r="C304" s="476" t="s">
        <v>8</v>
      </c>
      <c r="D304" s="477"/>
      <c r="E304" s="477"/>
      <c r="F304" s="478"/>
      <c r="G304" s="476" t="s">
        <v>9</v>
      </c>
      <c r="H304" s="477"/>
      <c r="I304" s="477"/>
      <c r="J304" s="478"/>
      <c r="K304" s="484" t="s">
        <v>117</v>
      </c>
    </row>
    <row r="305" spans="1:15" hidden="1" x14ac:dyDescent="0.3">
      <c r="A305" s="299"/>
      <c r="B305" s="474"/>
      <c r="C305" s="487" t="s">
        <v>118</v>
      </c>
      <c r="D305" s="489" t="s">
        <v>13</v>
      </c>
      <c r="E305" s="489" t="s">
        <v>14</v>
      </c>
      <c r="F305" s="491" t="s">
        <v>15</v>
      </c>
      <c r="G305" s="487" t="s">
        <v>118</v>
      </c>
      <c r="H305" s="489" t="s">
        <v>119</v>
      </c>
      <c r="I305" s="489" t="s">
        <v>18</v>
      </c>
      <c r="J305" s="491" t="s">
        <v>19</v>
      </c>
      <c r="K305" s="485"/>
    </row>
    <row r="306" spans="1:15" ht="33.6" hidden="1" customHeight="1" thickBot="1" x14ac:dyDescent="0.35">
      <c r="A306" s="299"/>
      <c r="B306" s="475"/>
      <c r="C306" s="488"/>
      <c r="D306" s="490"/>
      <c r="E306" s="490"/>
      <c r="F306" s="492"/>
      <c r="G306" s="488"/>
      <c r="H306" s="490"/>
      <c r="I306" s="490"/>
      <c r="J306" s="492"/>
      <c r="K306" s="486"/>
    </row>
    <row r="307" spans="1:15" hidden="1" x14ac:dyDescent="0.3">
      <c r="A307" s="299"/>
      <c r="B307" s="309" t="s">
        <v>133</v>
      </c>
      <c r="C307" s="325">
        <f>D307+F307</f>
        <v>0.96909363042725127</v>
      </c>
      <c r="D307" s="326">
        <f t="shared" ref="D307:J307" si="26">D227</f>
        <v>0.39804804095041924</v>
      </c>
      <c r="E307" s="326">
        <f t="shared" si="26"/>
        <v>0.12438321747358057</v>
      </c>
      <c r="F307" s="327">
        <f t="shared" si="26"/>
        <v>0.57104558947683204</v>
      </c>
      <c r="G307" s="325">
        <f t="shared" si="26"/>
        <v>1.2648944449255191</v>
      </c>
      <c r="H307" s="326">
        <f t="shared" si="26"/>
        <v>0.49452431334043878</v>
      </c>
      <c r="I307" s="326">
        <f t="shared" si="26"/>
        <v>0.63809149937038034</v>
      </c>
      <c r="J307" s="327">
        <f t="shared" si="26"/>
        <v>0.13227863221469999</v>
      </c>
      <c r="K307" s="328">
        <f>C307+G307</f>
        <v>2.2339880753527703</v>
      </c>
    </row>
    <row r="308" spans="1:15" hidden="1" x14ac:dyDescent="0.3">
      <c r="A308" s="299"/>
      <c r="B308" s="309" t="s">
        <v>134</v>
      </c>
      <c r="C308" s="329">
        <f>D308+F308</f>
        <v>0.96349245834307351</v>
      </c>
      <c r="D308" s="330">
        <f>($E$48+D302)/$F$17</f>
        <v>0.39244686886624153</v>
      </c>
      <c r="E308" s="330">
        <f>($F$48+E302)/$F$17</f>
        <v>0.11878204538940287</v>
      </c>
      <c r="F308" s="331">
        <f>($G$48+F302)/$G$17</f>
        <v>0.57104558947683204</v>
      </c>
      <c r="G308" s="329">
        <f>H308+I308+J308</f>
        <v>1.2039029994325701</v>
      </c>
      <c r="H308" s="330">
        <f>(H302+$I$48)/$I$17</f>
        <v>0.47570246451473752</v>
      </c>
      <c r="I308" s="330">
        <f>(I302+$J$48)/$J$17</f>
        <v>0.5959219027031325</v>
      </c>
      <c r="J308" s="331">
        <f>(J302+$K$48)/$K$17</f>
        <v>0.13227863221469999</v>
      </c>
      <c r="K308" s="328">
        <f>C308+G308</f>
        <v>2.1673954577756436</v>
      </c>
    </row>
    <row r="309" spans="1:15" ht="15" hidden="1" thickBot="1" x14ac:dyDescent="0.35">
      <c r="A309" s="299"/>
      <c r="B309" s="332" t="s">
        <v>135</v>
      </c>
      <c r="C309" s="333">
        <f>C308-C307</f>
        <v>-5.6011720841777635E-3</v>
      </c>
      <c r="D309" s="334">
        <f t="shared" ref="D309:J309" si="27">D308-D307</f>
        <v>-5.601172084177708E-3</v>
      </c>
      <c r="E309" s="334">
        <f t="shared" si="27"/>
        <v>-5.6011720841776941E-3</v>
      </c>
      <c r="F309" s="335">
        <f t="shared" si="27"/>
        <v>0</v>
      </c>
      <c r="G309" s="333">
        <f t="shared" si="27"/>
        <v>-6.0991445492948992E-2</v>
      </c>
      <c r="H309" s="334">
        <f t="shared" si="27"/>
        <v>-1.8821848825701259E-2</v>
      </c>
      <c r="I309" s="334">
        <f t="shared" si="27"/>
        <v>-4.2169596667247844E-2</v>
      </c>
      <c r="J309" s="335">
        <f t="shared" si="27"/>
        <v>0</v>
      </c>
      <c r="K309" s="336">
        <f>C309+G309</f>
        <v>-6.6592617577126756E-2</v>
      </c>
    </row>
    <row r="310" spans="1:15" hidden="1" x14ac:dyDescent="0.3"/>
    <row r="311" spans="1:15" ht="15" outlineLevel="1" thickBot="1" x14ac:dyDescent="0.35">
      <c r="A311" s="1" t="s">
        <v>201</v>
      </c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6" outlineLevel="1" thickTop="1" thickBot="1" x14ac:dyDescent="0.35"/>
    <row r="313" spans="1:15" ht="34.200000000000003" outlineLevel="1" x14ac:dyDescent="0.3">
      <c r="B313" s="190" t="s">
        <v>107</v>
      </c>
      <c r="C313" s="191" t="s">
        <v>108</v>
      </c>
    </row>
    <row r="314" spans="1:15" outlineLevel="1" x14ac:dyDescent="0.3">
      <c r="B314" s="178" t="s">
        <v>109</v>
      </c>
      <c r="C314" s="192">
        <v>0</v>
      </c>
    </row>
    <row r="315" spans="1:15" outlineLevel="1" x14ac:dyDescent="0.3">
      <c r="B315" s="178" t="s">
        <v>110</v>
      </c>
      <c r="C315" s="192">
        <v>0</v>
      </c>
    </row>
    <row r="316" spans="1:15" outlineLevel="1" x14ac:dyDescent="0.3">
      <c r="B316" s="178" t="s">
        <v>111</v>
      </c>
      <c r="C316" s="192">
        <v>197</v>
      </c>
    </row>
    <row r="317" spans="1:15" outlineLevel="1" x14ac:dyDescent="0.3">
      <c r="B317" s="178" t="s">
        <v>112</v>
      </c>
      <c r="C317" s="192">
        <v>197</v>
      </c>
    </row>
    <row r="318" spans="1:15" ht="15" outlineLevel="1" thickBot="1" x14ac:dyDescent="0.35">
      <c r="B318" s="184" t="s">
        <v>113</v>
      </c>
      <c r="C318" s="193">
        <v>197</v>
      </c>
    </row>
    <row r="319" spans="1:15" ht="15" outlineLevel="1" thickBot="1" x14ac:dyDescent="0.35"/>
    <row r="320" spans="1:15" ht="79.8" outlineLevel="1" x14ac:dyDescent="0.3">
      <c r="B320" s="194" t="s">
        <v>107</v>
      </c>
      <c r="C320" s="191" t="s">
        <v>114</v>
      </c>
      <c r="D320" s="191" t="s">
        <v>115</v>
      </c>
    </row>
    <row r="321" spans="2:11" outlineLevel="1" x14ac:dyDescent="0.3">
      <c r="B321" s="178" t="s">
        <v>109</v>
      </c>
      <c r="C321" s="192">
        <v>25.2</v>
      </c>
      <c r="D321" s="192">
        <f>C321*C314/1000</f>
        <v>0</v>
      </c>
    </row>
    <row r="322" spans="2:11" outlineLevel="1" x14ac:dyDescent="0.3">
      <c r="B322" s="178" t="s">
        <v>110</v>
      </c>
      <c r="C322" s="192">
        <v>25.2</v>
      </c>
      <c r="D322" s="192">
        <f t="shared" ref="D322:D325" si="28">C322*C315/1000</f>
        <v>0</v>
      </c>
    </row>
    <row r="323" spans="2:11" outlineLevel="1" x14ac:dyDescent="0.3">
      <c r="B323" s="178" t="s">
        <v>111</v>
      </c>
      <c r="C323" s="192">
        <v>25.2</v>
      </c>
      <c r="D323" s="192">
        <f t="shared" si="28"/>
        <v>4.9643999999999995</v>
      </c>
    </row>
    <row r="324" spans="2:11" outlineLevel="1" x14ac:dyDescent="0.3">
      <c r="B324" s="178" t="s">
        <v>112</v>
      </c>
      <c r="C324" s="192">
        <v>25.2</v>
      </c>
      <c r="D324" s="192">
        <f t="shared" si="28"/>
        <v>4.9643999999999995</v>
      </c>
    </row>
    <row r="325" spans="2:11" ht="15" outlineLevel="1" thickBot="1" x14ac:dyDescent="0.35">
      <c r="B325" s="184" t="s">
        <v>113</v>
      </c>
      <c r="C325" s="193">
        <v>25.2</v>
      </c>
      <c r="D325" s="193">
        <f t="shared" si="28"/>
        <v>4.9643999999999995</v>
      </c>
    </row>
    <row r="326" spans="2:11" ht="15" outlineLevel="1" thickBot="1" x14ac:dyDescent="0.35"/>
    <row r="327" spans="2:11" ht="15" outlineLevel="1" thickBot="1" x14ac:dyDescent="0.35">
      <c r="B327" s="423" t="s">
        <v>116</v>
      </c>
      <c r="C327" s="426" t="s">
        <v>8</v>
      </c>
      <c r="D327" s="427"/>
      <c r="E327" s="427"/>
      <c r="F327" s="428"/>
      <c r="G327" s="426" t="s">
        <v>9</v>
      </c>
      <c r="H327" s="427"/>
      <c r="I327" s="427"/>
      <c r="J327" s="428"/>
      <c r="K327" s="407" t="s">
        <v>117</v>
      </c>
    </row>
    <row r="328" spans="2:11" outlineLevel="1" x14ac:dyDescent="0.3">
      <c r="B328" s="424"/>
      <c r="C328" s="431" t="s">
        <v>118</v>
      </c>
      <c r="D328" s="429" t="s">
        <v>13</v>
      </c>
      <c r="E328" s="429" t="s">
        <v>14</v>
      </c>
      <c r="F328" s="417" t="s">
        <v>15</v>
      </c>
      <c r="G328" s="431" t="s">
        <v>118</v>
      </c>
      <c r="H328" s="429" t="s">
        <v>119</v>
      </c>
      <c r="I328" s="429" t="s">
        <v>18</v>
      </c>
      <c r="J328" s="417" t="s">
        <v>19</v>
      </c>
      <c r="K328" s="408"/>
    </row>
    <row r="329" spans="2:11" ht="33" customHeight="1" outlineLevel="1" thickBot="1" x14ac:dyDescent="0.35">
      <c r="B329" s="425"/>
      <c r="C329" s="435"/>
      <c r="D329" s="436"/>
      <c r="E329" s="436"/>
      <c r="F329" s="437"/>
      <c r="G329" s="435"/>
      <c r="H329" s="436"/>
      <c r="I329" s="436"/>
      <c r="J329" s="437"/>
      <c r="K329" s="409"/>
    </row>
    <row r="330" spans="2:11" outlineLevel="1" x14ac:dyDescent="0.3">
      <c r="B330" s="178" t="s">
        <v>120</v>
      </c>
      <c r="C330" s="195">
        <f>SUM(D330:F330)</f>
        <v>0</v>
      </c>
      <c r="D330" s="196">
        <f>D321*$E$58</f>
        <v>0</v>
      </c>
      <c r="E330" s="196">
        <f>D321*$F$58</f>
        <v>0</v>
      </c>
      <c r="F330" s="197">
        <f>D322*$G$58</f>
        <v>0</v>
      </c>
      <c r="G330" s="195">
        <f>SUM(H330:J330)</f>
        <v>1.9575217686308131</v>
      </c>
      <c r="H330" s="196">
        <f>D323*$I$58</f>
        <v>0.2663673510003855</v>
      </c>
      <c r="I330" s="196">
        <f>D324*$J$58</f>
        <v>0.84557720881521381</v>
      </c>
      <c r="J330" s="197">
        <f>D325*$J$58</f>
        <v>0.84557720881521381</v>
      </c>
      <c r="K330" s="198">
        <f>C330+G330</f>
        <v>1.9575217686308131</v>
      </c>
    </row>
    <row r="331" spans="2:11" outlineLevel="1" x14ac:dyDescent="0.3">
      <c r="B331" s="178" t="s">
        <v>121</v>
      </c>
      <c r="C331" s="179">
        <f>SUM(D331:F331)</f>
        <v>0</v>
      </c>
      <c r="D331" s="199"/>
      <c r="E331" s="199"/>
      <c r="F331" s="200">
        <f>F336</f>
        <v>0</v>
      </c>
      <c r="G331" s="179">
        <f>SUM(H331:J331)</f>
        <v>2.4947999999999997</v>
      </c>
      <c r="H331" s="199">
        <f>F337</f>
        <v>2.4947999999999997</v>
      </c>
      <c r="I331" s="199"/>
      <c r="J331" s="200"/>
      <c r="K331" s="198">
        <f>C331+G331</f>
        <v>2.4947999999999997</v>
      </c>
    </row>
    <row r="332" spans="2:11" ht="15" outlineLevel="1" thickBot="1" x14ac:dyDescent="0.35">
      <c r="B332" s="201" t="s">
        <v>122</v>
      </c>
      <c r="C332" s="202">
        <f>C330+C331</f>
        <v>0</v>
      </c>
      <c r="D332" s="203">
        <f t="shared" ref="D332:J332" si="29">D330+D331</f>
        <v>0</v>
      </c>
      <c r="E332" s="203">
        <f t="shared" si="29"/>
        <v>0</v>
      </c>
      <c r="F332" s="204">
        <f t="shared" si="29"/>
        <v>0</v>
      </c>
      <c r="G332" s="202">
        <f t="shared" si="29"/>
        <v>4.4523217686308127</v>
      </c>
      <c r="H332" s="203">
        <f t="shared" si="29"/>
        <v>2.7611673510003851</v>
      </c>
      <c r="I332" s="203">
        <f t="shared" si="29"/>
        <v>0.84557720881521381</v>
      </c>
      <c r="J332" s="204">
        <f t="shared" si="29"/>
        <v>0.84557720881521381</v>
      </c>
      <c r="K332" s="205">
        <f>K330+K331</f>
        <v>4.4523217686308127</v>
      </c>
    </row>
    <row r="333" spans="2:11" ht="15" outlineLevel="1" thickBot="1" x14ac:dyDescent="0.35"/>
    <row r="334" spans="2:11" ht="34.200000000000003" outlineLevel="1" x14ac:dyDescent="0.3">
      <c r="B334" s="206" t="s">
        <v>123</v>
      </c>
      <c r="C334" s="207" t="s">
        <v>124</v>
      </c>
      <c r="D334" s="208" t="s">
        <v>125</v>
      </c>
      <c r="E334" s="208" t="s">
        <v>126</v>
      </c>
      <c r="F334" s="209" t="s">
        <v>127</v>
      </c>
    </row>
    <row r="335" spans="2:11" outlineLevel="1" x14ac:dyDescent="0.3">
      <c r="B335" s="210" t="s">
        <v>128</v>
      </c>
      <c r="C335" s="179">
        <f>SUM(C336:C337)</f>
        <v>0</v>
      </c>
      <c r="D335" s="199">
        <f>SUM(D336:D337)</f>
        <v>124.74</v>
      </c>
      <c r="E335" s="199"/>
      <c r="F335" s="200"/>
    </row>
    <row r="336" spans="2:11" outlineLevel="1" x14ac:dyDescent="0.3">
      <c r="B336" s="211" t="s">
        <v>129</v>
      </c>
      <c r="C336" s="179">
        <v>0</v>
      </c>
      <c r="D336" s="199">
        <v>0</v>
      </c>
      <c r="E336" s="199">
        <v>50</v>
      </c>
      <c r="F336" s="200">
        <f>D336/E336</f>
        <v>0</v>
      </c>
    </row>
    <row r="337" spans="2:11" ht="15" outlineLevel="1" thickBot="1" x14ac:dyDescent="0.35">
      <c r="B337" s="212" t="s">
        <v>130</v>
      </c>
      <c r="C337" s="186"/>
      <c r="D337" s="213">
        <v>124.74</v>
      </c>
      <c r="E337" s="213">
        <v>50</v>
      </c>
      <c r="F337" s="214">
        <f>D337/E337</f>
        <v>2.4947999999999997</v>
      </c>
    </row>
    <row r="338" spans="2:11" ht="15" outlineLevel="1" thickBot="1" x14ac:dyDescent="0.35">
      <c r="F338" t="s">
        <v>131</v>
      </c>
    </row>
    <row r="339" spans="2:11" ht="15" outlineLevel="1" thickBot="1" x14ac:dyDescent="0.35">
      <c r="B339" s="423" t="s">
        <v>132</v>
      </c>
      <c r="C339" s="426" t="s">
        <v>8</v>
      </c>
      <c r="D339" s="427"/>
      <c r="E339" s="427"/>
      <c r="F339" s="428"/>
      <c r="G339" s="426" t="s">
        <v>9</v>
      </c>
      <c r="H339" s="427"/>
      <c r="I339" s="427"/>
      <c r="J339" s="428"/>
      <c r="K339" s="407" t="s">
        <v>117</v>
      </c>
    </row>
    <row r="340" spans="2:11" outlineLevel="1" x14ac:dyDescent="0.3">
      <c r="B340" s="424"/>
      <c r="C340" s="431" t="s">
        <v>118</v>
      </c>
      <c r="D340" s="429" t="s">
        <v>13</v>
      </c>
      <c r="E340" s="429" t="s">
        <v>14</v>
      </c>
      <c r="F340" s="417" t="s">
        <v>15</v>
      </c>
      <c r="G340" s="431" t="s">
        <v>118</v>
      </c>
      <c r="H340" s="429" t="s">
        <v>119</v>
      </c>
      <c r="I340" s="429" t="s">
        <v>18</v>
      </c>
      <c r="J340" s="417" t="s">
        <v>19</v>
      </c>
      <c r="K340" s="408"/>
    </row>
    <row r="341" spans="2:11" ht="34.799999999999997" customHeight="1" outlineLevel="1" thickBot="1" x14ac:dyDescent="0.35">
      <c r="B341" s="425"/>
      <c r="C341" s="435"/>
      <c r="D341" s="436"/>
      <c r="E341" s="436"/>
      <c r="F341" s="437"/>
      <c r="G341" s="435"/>
      <c r="H341" s="436"/>
      <c r="I341" s="436"/>
      <c r="J341" s="437"/>
      <c r="K341" s="409"/>
    </row>
    <row r="342" spans="2:11" outlineLevel="1" x14ac:dyDescent="0.3">
      <c r="B342" s="178" t="s">
        <v>133</v>
      </c>
      <c r="C342" s="215">
        <f>D342+F342</f>
        <v>0.96909363042725127</v>
      </c>
      <c r="D342" s="216">
        <f>D307</f>
        <v>0.39804804095041924</v>
      </c>
      <c r="E342" s="216">
        <f>E307</f>
        <v>0.12438321747358057</v>
      </c>
      <c r="F342" s="217">
        <f>F307</f>
        <v>0.57104558947683204</v>
      </c>
      <c r="G342" s="215">
        <f>H342+I342+J342</f>
        <v>1.2648944449255191</v>
      </c>
      <c r="H342" s="216">
        <f>H307</f>
        <v>0.49452431334043878</v>
      </c>
      <c r="I342" s="216">
        <f>I307</f>
        <v>0.63809149937038034</v>
      </c>
      <c r="J342" s="217">
        <f>J307</f>
        <v>0.13227863221469999</v>
      </c>
      <c r="K342" s="80">
        <f>C342+G342</f>
        <v>2.2339880753527703</v>
      </c>
    </row>
    <row r="343" spans="2:11" outlineLevel="1" x14ac:dyDescent="0.3">
      <c r="B343" s="178" t="s">
        <v>134</v>
      </c>
      <c r="C343" s="218">
        <f>D343+F343</f>
        <v>0.96909363042725127</v>
      </c>
      <c r="D343" s="219">
        <f>($E$48+D332)/(D321+$F$17)</f>
        <v>0.39804804095041924</v>
      </c>
      <c r="E343" s="219">
        <f>($F$48+E332)/(D321+$F$17)</f>
        <v>0.12438321747358057</v>
      </c>
      <c r="F343" s="220">
        <f>($G$48+F332)/(D322+$G$17)</f>
        <v>0.57104558947683204</v>
      </c>
      <c r="G343" s="218">
        <f>H343+I343+J343</f>
        <v>1.2621201224933494</v>
      </c>
      <c r="H343" s="219">
        <f>(H332+$I$48)/($I$17+D323)</f>
        <v>0.4949877298988743</v>
      </c>
      <c r="I343" s="219">
        <f>(I332+$J$48)/($J$17+D324)</f>
        <v>0.63455786013627025</v>
      </c>
      <c r="J343" s="220">
        <f>(J332+$K$48)/($K$17+D325)</f>
        <v>0.13257453245820489</v>
      </c>
      <c r="K343" s="80">
        <f>C343+G343</f>
        <v>2.2312137529206009</v>
      </c>
    </row>
    <row r="344" spans="2:11" ht="15" outlineLevel="1" thickBot="1" x14ac:dyDescent="0.35">
      <c r="B344" s="221" t="s">
        <v>135</v>
      </c>
      <c r="C344" s="222">
        <f>C343-C342</f>
        <v>0</v>
      </c>
      <c r="D344" s="223">
        <f t="shared" ref="D344:J344" si="30">D343-D342</f>
        <v>0</v>
      </c>
      <c r="E344" s="223">
        <f t="shared" si="30"/>
        <v>0</v>
      </c>
      <c r="F344" s="224">
        <f t="shared" si="30"/>
        <v>0</v>
      </c>
      <c r="G344" s="222">
        <f t="shared" si="30"/>
        <v>-2.7743224321696847E-3</v>
      </c>
      <c r="H344" s="223">
        <f t="shared" si="30"/>
        <v>4.6341655843551433E-4</v>
      </c>
      <c r="I344" s="223">
        <f t="shared" si="30"/>
        <v>-3.5336392341100975E-3</v>
      </c>
      <c r="J344" s="224">
        <f t="shared" si="30"/>
        <v>2.9590024350489852E-4</v>
      </c>
      <c r="K344" s="225">
        <f>C344+G344</f>
        <v>-2.7743224321696847E-3</v>
      </c>
    </row>
    <row r="345" spans="2:11" outlineLevel="1" x14ac:dyDescent="0.3"/>
  </sheetData>
  <mergeCells count="267">
    <mergeCell ref="K339:K341"/>
    <mergeCell ref="C340:C341"/>
    <mergeCell ref="D340:D341"/>
    <mergeCell ref="E340:E341"/>
    <mergeCell ref="F340:F341"/>
    <mergeCell ref="B327:B329"/>
    <mergeCell ref="C327:F327"/>
    <mergeCell ref="G327:J327"/>
    <mergeCell ref="K327:K329"/>
    <mergeCell ref="C328:C329"/>
    <mergeCell ref="D328:D329"/>
    <mergeCell ref="E328:E329"/>
    <mergeCell ref="F328:F329"/>
    <mergeCell ref="G328:G329"/>
    <mergeCell ref="H328:H329"/>
    <mergeCell ref="G340:G341"/>
    <mergeCell ref="H340:H341"/>
    <mergeCell ref="I340:I341"/>
    <mergeCell ref="J340:J341"/>
    <mergeCell ref="I328:I329"/>
    <mergeCell ref="J328:J329"/>
    <mergeCell ref="B339:B341"/>
    <mergeCell ref="C339:F339"/>
    <mergeCell ref="G339:J339"/>
    <mergeCell ref="B304:B306"/>
    <mergeCell ref="C304:F304"/>
    <mergeCell ref="G304:J304"/>
    <mergeCell ref="C290:D290"/>
    <mergeCell ref="B291:D291"/>
    <mergeCell ref="B296:B298"/>
    <mergeCell ref="C296:F296"/>
    <mergeCell ref="G296:J296"/>
    <mergeCell ref="K304:K306"/>
    <mergeCell ref="C305:C306"/>
    <mergeCell ref="D305:D306"/>
    <mergeCell ref="E305:E306"/>
    <mergeCell ref="F305:F306"/>
    <mergeCell ref="G305:G306"/>
    <mergeCell ref="H305:H306"/>
    <mergeCell ref="I305:I306"/>
    <mergeCell ref="J305:J306"/>
    <mergeCell ref="B282:D282"/>
    <mergeCell ref="C283:D283"/>
    <mergeCell ref="I267:I268"/>
    <mergeCell ref="J267:J268"/>
    <mergeCell ref="B273:B275"/>
    <mergeCell ref="C273:F273"/>
    <mergeCell ref="G273:J273"/>
    <mergeCell ref="K296:K298"/>
    <mergeCell ref="C297:C298"/>
    <mergeCell ref="D297:D298"/>
    <mergeCell ref="E297:E298"/>
    <mergeCell ref="F297:F298"/>
    <mergeCell ref="C284:D284"/>
    <mergeCell ref="C285:D285"/>
    <mergeCell ref="C286:D286"/>
    <mergeCell ref="C287:D287"/>
    <mergeCell ref="C288:D288"/>
    <mergeCell ref="C289:D289"/>
    <mergeCell ref="G297:G298"/>
    <mergeCell ref="H297:H298"/>
    <mergeCell ref="I297:I298"/>
    <mergeCell ref="J297:J298"/>
    <mergeCell ref="K273:K275"/>
    <mergeCell ref="C274:C275"/>
    <mergeCell ref="D274:D275"/>
    <mergeCell ref="E274:E275"/>
    <mergeCell ref="F274:F275"/>
    <mergeCell ref="B266:B268"/>
    <mergeCell ref="C266:F266"/>
    <mergeCell ref="G266:J266"/>
    <mergeCell ref="K266:K268"/>
    <mergeCell ref="C267:C268"/>
    <mergeCell ref="D267:D268"/>
    <mergeCell ref="E267:E268"/>
    <mergeCell ref="F267:F268"/>
    <mergeCell ref="G267:G268"/>
    <mergeCell ref="H267:H268"/>
    <mergeCell ref="G274:G275"/>
    <mergeCell ref="H274:H275"/>
    <mergeCell ref="I274:I275"/>
    <mergeCell ref="J274:J275"/>
    <mergeCell ref="B259:D259"/>
    <mergeCell ref="C260:D260"/>
    <mergeCell ref="C261:D261"/>
    <mergeCell ref="C262:D262"/>
    <mergeCell ref="C263:D263"/>
    <mergeCell ref="C264:D264"/>
    <mergeCell ref="K250:K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C246:D246"/>
    <mergeCell ref="C247:D247"/>
    <mergeCell ref="C248:D248"/>
    <mergeCell ref="B250:B252"/>
    <mergeCell ref="C250:F250"/>
    <mergeCell ref="G250:J250"/>
    <mergeCell ref="B240:D240"/>
    <mergeCell ref="C241:D241"/>
    <mergeCell ref="C242:D242"/>
    <mergeCell ref="C243:D243"/>
    <mergeCell ref="C244:D244"/>
    <mergeCell ref="C245:D245"/>
    <mergeCell ref="B233:B235"/>
    <mergeCell ref="C233:F233"/>
    <mergeCell ref="G233:J233"/>
    <mergeCell ref="I193:I194"/>
    <mergeCell ref="J193:J194"/>
    <mergeCell ref="B224:B226"/>
    <mergeCell ref="C224:F224"/>
    <mergeCell ref="G224:J224"/>
    <mergeCell ref="K233:K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24:K226"/>
    <mergeCell ref="C225:C226"/>
    <mergeCell ref="D225:D226"/>
    <mergeCell ref="E225:E226"/>
    <mergeCell ref="F225:F226"/>
    <mergeCell ref="B192:B194"/>
    <mergeCell ref="C192:F192"/>
    <mergeCell ref="G192:J192"/>
    <mergeCell ref="K192:K194"/>
    <mergeCell ref="C193:C194"/>
    <mergeCell ref="D193:D194"/>
    <mergeCell ref="E193:E194"/>
    <mergeCell ref="F193:F194"/>
    <mergeCell ref="G193:G194"/>
    <mergeCell ref="H193:H194"/>
    <mergeCell ref="G225:G226"/>
    <mergeCell ref="H225:H226"/>
    <mergeCell ref="I225:I226"/>
    <mergeCell ref="J225:J226"/>
    <mergeCell ref="B183:B185"/>
    <mergeCell ref="C183:F183"/>
    <mergeCell ref="G183:J183"/>
    <mergeCell ref="M139:N139"/>
    <mergeCell ref="K183:K185"/>
    <mergeCell ref="L183:L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O139:P139"/>
    <mergeCell ref="B170:B172"/>
    <mergeCell ref="C170:F170"/>
    <mergeCell ref="G170:J170"/>
    <mergeCell ref="K170:K172"/>
    <mergeCell ref="L170:L172"/>
    <mergeCell ref="C171:C172"/>
    <mergeCell ref="D171:D172"/>
    <mergeCell ref="E171:E172"/>
    <mergeCell ref="B138:B140"/>
    <mergeCell ref="C138:G138"/>
    <mergeCell ref="H138:L138"/>
    <mergeCell ref="M138:P138"/>
    <mergeCell ref="C139:D139"/>
    <mergeCell ref="E139:F139"/>
    <mergeCell ref="G139:G140"/>
    <mergeCell ref="H139:I139"/>
    <mergeCell ref="J139:K139"/>
    <mergeCell ref="L139:L140"/>
    <mergeCell ref="F171:F172"/>
    <mergeCell ref="G171:G172"/>
    <mergeCell ref="H171:H172"/>
    <mergeCell ref="I171:I172"/>
    <mergeCell ref="J171:J172"/>
    <mergeCell ref="B129:B131"/>
    <mergeCell ref="C129:F129"/>
    <mergeCell ref="G129:J129"/>
    <mergeCell ref="I95:I96"/>
    <mergeCell ref="J95:J96"/>
    <mergeCell ref="B117:B119"/>
    <mergeCell ref="C117:F117"/>
    <mergeCell ref="G117:J117"/>
    <mergeCell ref="K129:K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17:K119"/>
    <mergeCell ref="C118:C119"/>
    <mergeCell ref="D118:D119"/>
    <mergeCell ref="E118:E119"/>
    <mergeCell ref="F118:F119"/>
    <mergeCell ref="B94:B96"/>
    <mergeCell ref="C94:F94"/>
    <mergeCell ref="G94:J94"/>
    <mergeCell ref="K94:K96"/>
    <mergeCell ref="C95:C96"/>
    <mergeCell ref="D95:D96"/>
    <mergeCell ref="E95:E96"/>
    <mergeCell ref="F95:F96"/>
    <mergeCell ref="G95:G96"/>
    <mergeCell ref="H95:H96"/>
    <mergeCell ref="G118:G119"/>
    <mergeCell ref="H118:H119"/>
    <mergeCell ref="I118:I119"/>
    <mergeCell ref="J118:J119"/>
    <mergeCell ref="B82:B84"/>
    <mergeCell ref="C82:F82"/>
    <mergeCell ref="G82:J82"/>
    <mergeCell ref="K82:K84"/>
    <mergeCell ref="C83:C84"/>
    <mergeCell ref="D83:D84"/>
    <mergeCell ref="D53:D54"/>
    <mergeCell ref="E53:E54"/>
    <mergeCell ref="F53:F54"/>
    <mergeCell ref="G53:G54"/>
    <mergeCell ref="H53:H54"/>
    <mergeCell ref="I53:I54"/>
    <mergeCell ref="E83:E84"/>
    <mergeCell ref="F83:F84"/>
    <mergeCell ref="G83:G84"/>
    <mergeCell ref="H83:H84"/>
    <mergeCell ref="I83:I84"/>
    <mergeCell ref="J83:J84"/>
    <mergeCell ref="J53:J54"/>
    <mergeCell ref="K53:K54"/>
    <mergeCell ref="A52:A54"/>
    <mergeCell ref="B52:B54"/>
    <mergeCell ref="C52:C54"/>
    <mergeCell ref="D52:G52"/>
    <mergeCell ref="H52:K52"/>
    <mergeCell ref="L52:L54"/>
    <mergeCell ref="M52:N52"/>
    <mergeCell ref="E13:E14"/>
    <mergeCell ref="F13:F14"/>
    <mergeCell ref="G13:G14"/>
    <mergeCell ref="H13:H14"/>
    <mergeCell ref="I13:I14"/>
    <mergeCell ref="J13:J14"/>
    <mergeCell ref="N53:N54"/>
    <mergeCell ref="M53:M54"/>
    <mergeCell ref="B7:M7"/>
    <mergeCell ref="A11:A14"/>
    <mergeCell ref="B11:B14"/>
    <mergeCell ref="C11:F11"/>
    <mergeCell ref="C12:C14"/>
    <mergeCell ref="D12:G12"/>
    <mergeCell ref="H12:K12"/>
    <mergeCell ref="L12:L14"/>
    <mergeCell ref="M12:N12"/>
    <mergeCell ref="D13:D14"/>
    <mergeCell ref="K13:K14"/>
    <mergeCell ref="M13:M14"/>
    <mergeCell ref="N13:N14"/>
  </mergeCells>
  <conditionalFormatting sqref="L18">
    <cfRule type="cellIs" dxfId="13" priority="2" stopIfTrue="1" operator="equal">
      <formula>0</formula>
    </cfRule>
  </conditionalFormatting>
  <conditionalFormatting sqref="O18">
    <cfRule type="cellIs" dxfId="12" priority="1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scale="55" fitToHeight="0" orientation="landscape" r:id="rId1"/>
  <headerFooter scaleWithDoc="0" alignWithMargins="0">
    <oddHeader>&amp;R2023 m. rugpjūčio 8 d. Bendrovės valdybos protokolo Nr.9 priedas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6B2B-795F-4E42-A3D8-4CF9C123CF42}">
  <dimension ref="A1:U348"/>
  <sheetViews>
    <sheetView topLeftCell="A338" zoomScale="87" zoomScaleNormal="87" workbookViewId="0">
      <selection activeCell="O338" sqref="O338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9.6640625" customWidth="1"/>
    <col min="12" max="12" width="16" customWidth="1"/>
    <col min="13" max="13" width="10.109375" customWidth="1"/>
    <col min="14" max="14" width="10.33203125" customWidth="1"/>
    <col min="15" max="15" width="11.5546875" customWidth="1"/>
  </cols>
  <sheetData>
    <row r="1" spans="1:15" ht="15.6" x14ac:dyDescent="0.3">
      <c r="I1" s="341" t="s">
        <v>206</v>
      </c>
    </row>
    <row r="2" spans="1:15" ht="15.6" x14ac:dyDescent="0.3">
      <c r="I2" s="342" t="s">
        <v>213</v>
      </c>
    </row>
    <row r="3" spans="1:15" ht="15.6" customHeight="1" x14ac:dyDescent="0.3">
      <c r="I3" s="341" t="s">
        <v>207</v>
      </c>
    </row>
    <row r="4" spans="1:15" ht="15.6" customHeight="1" x14ac:dyDescent="0.3">
      <c r="I4" s="341" t="s">
        <v>208</v>
      </c>
    </row>
    <row r="5" spans="1:15" ht="15.6" customHeight="1" x14ac:dyDescent="0.3">
      <c r="I5" s="341" t="s">
        <v>214</v>
      </c>
    </row>
    <row r="6" spans="1:15" ht="15.6" customHeight="1" x14ac:dyDescent="0.3">
      <c r="I6" s="341" t="s">
        <v>215</v>
      </c>
    </row>
    <row r="7" spans="1:15" ht="15.6" customHeight="1" x14ac:dyDescent="0.3">
      <c r="I7" s="341" t="s">
        <v>210</v>
      </c>
    </row>
    <row r="8" spans="1:15" ht="15.6" x14ac:dyDescent="0.3">
      <c r="B8" s="401" t="s">
        <v>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5" ht="6.6" customHeight="1" x14ac:dyDescent="0.3"/>
    <row r="10" spans="1:15" ht="15" thickBot="1" x14ac:dyDescent="0.35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.6" customHeight="1" thickTop="1" thickBot="1" x14ac:dyDescent="0.35"/>
    <row r="12" spans="1:15" ht="15" thickBot="1" x14ac:dyDescent="0.35">
      <c r="A12" s="402" t="s">
        <v>3</v>
      </c>
      <c r="B12" s="402" t="s">
        <v>4</v>
      </c>
      <c r="C12" s="405"/>
      <c r="D12" s="406"/>
      <c r="E12" s="406"/>
      <c r="F12" s="406"/>
      <c r="G12" s="4">
        <v>2016</v>
      </c>
      <c r="H12" s="5" t="s">
        <v>5</v>
      </c>
      <c r="I12" s="6">
        <v>2018</v>
      </c>
      <c r="J12" s="7" t="s">
        <v>6</v>
      </c>
      <c r="K12" s="8"/>
      <c r="L12" s="8"/>
      <c r="M12" s="9"/>
      <c r="N12" s="9"/>
      <c r="O12" s="10"/>
    </row>
    <row r="13" spans="1:15" ht="15" customHeight="1" thickBot="1" x14ac:dyDescent="0.35">
      <c r="A13" s="403"/>
      <c r="B13" s="403"/>
      <c r="C13" s="407" t="s">
        <v>7</v>
      </c>
      <c r="D13" s="410" t="s">
        <v>8</v>
      </c>
      <c r="E13" s="410"/>
      <c r="F13" s="410"/>
      <c r="G13" s="411"/>
      <c r="H13" s="412" t="s">
        <v>9</v>
      </c>
      <c r="I13" s="410"/>
      <c r="J13" s="410"/>
      <c r="K13" s="411"/>
      <c r="L13" s="407" t="s">
        <v>10</v>
      </c>
      <c r="M13" s="413" t="s">
        <v>9</v>
      </c>
      <c r="N13" s="414"/>
      <c r="O13" s="3" t="s">
        <v>11</v>
      </c>
    </row>
    <row r="14" spans="1:15" ht="14.4" customHeight="1" x14ac:dyDescent="0.3">
      <c r="A14" s="403"/>
      <c r="B14" s="403"/>
      <c r="C14" s="408"/>
      <c r="D14" s="415" t="s">
        <v>12</v>
      </c>
      <c r="E14" s="429" t="s">
        <v>13</v>
      </c>
      <c r="F14" s="429" t="s">
        <v>14</v>
      </c>
      <c r="G14" s="417" t="s">
        <v>15</v>
      </c>
      <c r="H14" s="431" t="s">
        <v>16</v>
      </c>
      <c r="I14" s="429" t="s">
        <v>17</v>
      </c>
      <c r="J14" s="429" t="s">
        <v>18</v>
      </c>
      <c r="K14" s="417" t="s">
        <v>19</v>
      </c>
      <c r="L14" s="408"/>
      <c r="M14" s="419" t="s">
        <v>20</v>
      </c>
      <c r="N14" s="421" t="s">
        <v>21</v>
      </c>
      <c r="O14" s="11"/>
    </row>
    <row r="15" spans="1:15" ht="30" customHeight="1" thickBot="1" x14ac:dyDescent="0.35">
      <c r="A15" s="403"/>
      <c r="B15" s="404"/>
      <c r="C15" s="409"/>
      <c r="D15" s="416"/>
      <c r="E15" s="430"/>
      <c r="F15" s="430"/>
      <c r="G15" s="418"/>
      <c r="H15" s="432"/>
      <c r="I15" s="430"/>
      <c r="J15" s="430"/>
      <c r="K15" s="418"/>
      <c r="L15" s="408"/>
      <c r="M15" s="420"/>
      <c r="N15" s="422"/>
      <c r="O15" s="12" t="s">
        <v>22</v>
      </c>
    </row>
    <row r="16" spans="1:15" ht="15" thickBot="1" x14ac:dyDescent="0.35">
      <c r="A16" s="13">
        <v>1</v>
      </c>
      <c r="B16" s="14">
        <v>2</v>
      </c>
      <c r="C16" s="15">
        <v>3</v>
      </c>
      <c r="D16" s="16">
        <v>4</v>
      </c>
      <c r="E16" s="17">
        <v>5</v>
      </c>
      <c r="F16" s="18">
        <v>6</v>
      </c>
      <c r="G16" s="19">
        <v>7</v>
      </c>
      <c r="H16" s="17">
        <v>8</v>
      </c>
      <c r="I16" s="17">
        <v>9</v>
      </c>
      <c r="J16" s="18">
        <v>10</v>
      </c>
      <c r="K16" s="19">
        <v>11</v>
      </c>
      <c r="L16" s="20">
        <v>12</v>
      </c>
      <c r="M16" s="17">
        <v>13</v>
      </c>
      <c r="N16" s="19">
        <v>14</v>
      </c>
      <c r="O16" s="20">
        <v>15</v>
      </c>
    </row>
    <row r="17" spans="1:21" ht="15" thickBot="1" x14ac:dyDescent="0.35">
      <c r="A17" s="21" t="s">
        <v>23</v>
      </c>
      <c r="B17" s="22" t="s">
        <v>24</v>
      </c>
      <c r="C17" s="23"/>
      <c r="D17" s="24" t="s">
        <v>25</v>
      </c>
      <c r="E17" s="25">
        <v>969.49999999999989</v>
      </c>
      <c r="F17" s="26">
        <v>628.07299999999987</v>
      </c>
      <c r="G17" s="27">
        <v>969.85293105622543</v>
      </c>
      <c r="H17" s="28" t="s">
        <v>25</v>
      </c>
      <c r="I17" s="29">
        <v>845.46712041747514</v>
      </c>
      <c r="J17" s="29">
        <v>840.98090983775728</v>
      </c>
      <c r="K17" s="29">
        <v>816.74999999999989</v>
      </c>
      <c r="L17" s="30" t="s">
        <v>25</v>
      </c>
      <c r="M17" s="25">
        <v>807.36648414878846</v>
      </c>
      <c r="N17" s="25">
        <v>1.7999999999999998</v>
      </c>
      <c r="O17" s="31" t="s">
        <v>25</v>
      </c>
    </row>
    <row r="18" spans="1:21" ht="15" thickTop="1" x14ac:dyDescent="0.3">
      <c r="A18" s="32" t="s">
        <v>26</v>
      </c>
      <c r="B18" s="33" t="s">
        <v>27</v>
      </c>
      <c r="C18" s="34"/>
      <c r="D18" s="35" t="s">
        <v>25</v>
      </c>
      <c r="E18" s="36">
        <v>755.41332000000011</v>
      </c>
      <c r="F18" s="37">
        <v>755.41332000000011</v>
      </c>
      <c r="G18" s="38">
        <v>755.68832000000009</v>
      </c>
      <c r="H18" s="39" t="s">
        <v>25</v>
      </c>
      <c r="I18" s="36">
        <v>655.67416433333335</v>
      </c>
      <c r="J18" s="36">
        <v>652.19499766666672</v>
      </c>
      <c r="K18" s="36">
        <v>633.40333099999998</v>
      </c>
      <c r="L18" s="40" t="s">
        <v>25</v>
      </c>
      <c r="M18" s="41">
        <v>403.60000000000008</v>
      </c>
      <c r="N18" s="42">
        <v>1.8000000000000003</v>
      </c>
      <c r="O18" s="40" t="s">
        <v>25</v>
      </c>
    </row>
    <row r="19" spans="1:21" x14ac:dyDescent="0.3">
      <c r="A19" s="43" t="s">
        <v>28</v>
      </c>
      <c r="B19" s="44" t="s">
        <v>29</v>
      </c>
      <c r="C19" s="45"/>
      <c r="D19" s="46" t="s">
        <v>25</v>
      </c>
      <c r="E19" s="41">
        <v>589.71332000000007</v>
      </c>
      <c r="F19" s="37">
        <v>589.71332000000007</v>
      </c>
      <c r="G19" s="42">
        <v>589.71332000000007</v>
      </c>
      <c r="H19" s="47" t="s">
        <v>25</v>
      </c>
      <c r="I19" s="41">
        <v>512.98666433333335</v>
      </c>
      <c r="J19" s="41">
        <v>509.49499766666668</v>
      </c>
      <c r="K19" s="41">
        <v>490.70333100000005</v>
      </c>
      <c r="L19" s="48" t="s">
        <v>25</v>
      </c>
      <c r="M19" s="49" t="s">
        <v>25</v>
      </c>
      <c r="N19" s="50">
        <v>0.80000000000000016</v>
      </c>
      <c r="O19" s="48" t="s">
        <v>25</v>
      </c>
    </row>
    <row r="20" spans="1:21" x14ac:dyDescent="0.3">
      <c r="A20" s="43" t="s">
        <v>30</v>
      </c>
      <c r="B20" s="44" t="s">
        <v>31</v>
      </c>
      <c r="C20" s="45"/>
      <c r="D20" s="46" t="s">
        <v>25</v>
      </c>
      <c r="E20" s="51">
        <v>228.91332</v>
      </c>
      <c r="F20" s="51">
        <v>228.91332</v>
      </c>
      <c r="G20" s="52">
        <v>228.91332</v>
      </c>
      <c r="H20" s="47" t="s">
        <v>25</v>
      </c>
      <c r="I20" s="51">
        <v>226.80333100000004</v>
      </c>
      <c r="J20" s="51">
        <v>226.80333100000004</v>
      </c>
      <c r="K20" s="51">
        <v>226.80333100000004</v>
      </c>
      <c r="L20" s="48" t="s">
        <v>25</v>
      </c>
      <c r="M20" s="49" t="s">
        <v>25</v>
      </c>
      <c r="N20" s="53">
        <v>0</v>
      </c>
      <c r="O20" s="48" t="s">
        <v>25</v>
      </c>
    </row>
    <row r="21" spans="1:21" x14ac:dyDescent="0.3">
      <c r="A21" s="43" t="s">
        <v>32</v>
      </c>
      <c r="B21" s="44" t="s">
        <v>33</v>
      </c>
      <c r="C21" s="45"/>
      <c r="D21" s="46" t="s">
        <v>25</v>
      </c>
      <c r="E21" s="51">
        <v>360.8</v>
      </c>
      <c r="F21" s="51">
        <v>360.8</v>
      </c>
      <c r="G21" s="52">
        <v>360.8</v>
      </c>
      <c r="H21" s="47" t="s">
        <v>25</v>
      </c>
      <c r="I21" s="51">
        <v>286.18333333333334</v>
      </c>
      <c r="J21" s="51">
        <v>282.69166666666666</v>
      </c>
      <c r="K21" s="51">
        <v>263.89999999999998</v>
      </c>
      <c r="L21" s="48" t="s">
        <v>25</v>
      </c>
      <c r="M21" s="49" t="s">
        <v>25</v>
      </c>
      <c r="N21" s="53">
        <v>0.80000000000000016</v>
      </c>
      <c r="O21" s="48" t="s">
        <v>25</v>
      </c>
    </row>
    <row r="22" spans="1:21" x14ac:dyDescent="0.3">
      <c r="A22" s="43" t="s">
        <v>34</v>
      </c>
      <c r="B22" s="44" t="s">
        <v>35</v>
      </c>
      <c r="C22" s="45"/>
      <c r="D22" s="46" t="s">
        <v>25</v>
      </c>
      <c r="E22" s="41">
        <v>165.7</v>
      </c>
      <c r="F22" s="51">
        <v>165.7</v>
      </c>
      <c r="G22" s="54">
        <v>165.97499999999999</v>
      </c>
      <c r="H22" s="47" t="s">
        <v>25</v>
      </c>
      <c r="I22" s="41">
        <v>142.68749999999997</v>
      </c>
      <c r="J22" s="51">
        <v>142.69999999999999</v>
      </c>
      <c r="K22" s="41">
        <v>142.69999999999999</v>
      </c>
      <c r="L22" s="48" t="s">
        <v>25</v>
      </c>
      <c r="M22" s="49">
        <v>403.60000000000008</v>
      </c>
      <c r="N22" s="50">
        <v>1</v>
      </c>
      <c r="O22" s="48" t="s">
        <v>25</v>
      </c>
    </row>
    <row r="23" spans="1:21" ht="15" thickBot="1" x14ac:dyDescent="0.35">
      <c r="A23" s="55" t="s">
        <v>36</v>
      </c>
      <c r="B23" s="56" t="s">
        <v>37</v>
      </c>
      <c r="C23" s="57"/>
      <c r="D23" s="58" t="s">
        <v>25</v>
      </c>
      <c r="E23" s="59">
        <v>0</v>
      </c>
      <c r="F23" s="60">
        <v>0</v>
      </c>
      <c r="G23" s="61">
        <v>0</v>
      </c>
      <c r="H23" s="28" t="s">
        <v>25</v>
      </c>
      <c r="I23" s="59">
        <v>0</v>
      </c>
      <c r="J23" s="62">
        <v>0</v>
      </c>
      <c r="K23" s="63">
        <v>0</v>
      </c>
      <c r="L23" s="30" t="s">
        <v>25</v>
      </c>
      <c r="M23" s="62" t="s">
        <v>25</v>
      </c>
      <c r="N23" s="61" t="s">
        <v>25</v>
      </c>
      <c r="O23" s="30" t="s">
        <v>25</v>
      </c>
    </row>
    <row r="24" spans="1:21" s="73" customFormat="1" ht="12" customHeight="1" thickTop="1" x14ac:dyDescent="0.3">
      <c r="A24" s="64" t="s">
        <v>38</v>
      </c>
      <c r="B24" s="65" t="s">
        <v>39</v>
      </c>
      <c r="C24" s="40">
        <v>8143</v>
      </c>
      <c r="D24" s="35" t="s">
        <v>25</v>
      </c>
      <c r="E24" s="66" t="s">
        <v>25</v>
      </c>
      <c r="F24" s="67" t="s">
        <v>25</v>
      </c>
      <c r="G24" s="68" t="s">
        <v>25</v>
      </c>
      <c r="H24" s="66" t="s">
        <v>25</v>
      </c>
      <c r="I24" s="66" t="s">
        <v>25</v>
      </c>
      <c r="J24" s="67" t="s">
        <v>25</v>
      </c>
      <c r="K24" s="68" t="s">
        <v>25</v>
      </c>
      <c r="L24" s="40" t="s">
        <v>25</v>
      </c>
      <c r="M24" s="69" t="s">
        <v>25</v>
      </c>
      <c r="N24" s="70" t="s">
        <v>25</v>
      </c>
      <c r="O24" s="71" t="s">
        <v>25</v>
      </c>
      <c r="P24" s="72"/>
      <c r="Q24" s="72"/>
      <c r="R24" s="72"/>
      <c r="S24" s="72"/>
      <c r="T24" s="72"/>
      <c r="U24" s="72"/>
    </row>
    <row r="25" spans="1:21" s="73" customFormat="1" ht="12" customHeight="1" x14ac:dyDescent="0.3">
      <c r="A25" s="43" t="s">
        <v>40</v>
      </c>
      <c r="B25" s="65" t="s">
        <v>41</v>
      </c>
      <c r="C25" s="48">
        <v>245</v>
      </c>
      <c r="D25" s="46" t="s">
        <v>25</v>
      </c>
      <c r="E25" s="74" t="s">
        <v>25</v>
      </c>
      <c r="F25" s="75" t="s">
        <v>25</v>
      </c>
      <c r="G25" s="76" t="s">
        <v>25</v>
      </c>
      <c r="H25" s="74" t="s">
        <v>25</v>
      </c>
      <c r="I25" s="74" t="s">
        <v>25</v>
      </c>
      <c r="J25" s="75" t="s">
        <v>25</v>
      </c>
      <c r="K25" s="76" t="s">
        <v>25</v>
      </c>
      <c r="L25" s="77" t="s">
        <v>25</v>
      </c>
      <c r="M25" s="78" t="s">
        <v>25</v>
      </c>
      <c r="N25" s="79" t="s">
        <v>25</v>
      </c>
      <c r="O25" s="80" t="s">
        <v>25</v>
      </c>
      <c r="P25" s="72"/>
      <c r="Q25" s="72"/>
      <c r="R25" s="72"/>
      <c r="S25" s="72"/>
      <c r="T25" s="72"/>
      <c r="U25" s="72"/>
    </row>
    <row r="26" spans="1:21" s="73" customFormat="1" ht="12" customHeight="1" x14ac:dyDescent="0.3">
      <c r="A26" s="43" t="s">
        <v>42</v>
      </c>
      <c r="B26" s="65" t="s">
        <v>43</v>
      </c>
      <c r="C26" s="48">
        <v>7898</v>
      </c>
      <c r="D26" s="46" t="s">
        <v>25</v>
      </c>
      <c r="E26" s="74" t="s">
        <v>25</v>
      </c>
      <c r="F26" s="75" t="s">
        <v>25</v>
      </c>
      <c r="G26" s="76" t="s">
        <v>25</v>
      </c>
      <c r="H26" s="74" t="s">
        <v>25</v>
      </c>
      <c r="I26" s="74" t="s">
        <v>25</v>
      </c>
      <c r="J26" s="75" t="s">
        <v>25</v>
      </c>
      <c r="K26" s="76" t="s">
        <v>25</v>
      </c>
      <c r="L26" s="77" t="s">
        <v>25</v>
      </c>
      <c r="M26" s="78" t="s">
        <v>25</v>
      </c>
      <c r="N26" s="79" t="s">
        <v>25</v>
      </c>
      <c r="O26" s="80" t="s">
        <v>25</v>
      </c>
      <c r="P26" s="72"/>
      <c r="Q26" s="72"/>
      <c r="R26" s="72"/>
      <c r="S26" s="72"/>
      <c r="T26" s="72"/>
      <c r="U26" s="72"/>
    </row>
    <row r="27" spans="1:21" s="73" customFormat="1" ht="12" customHeight="1" x14ac:dyDescent="0.3">
      <c r="A27" s="81" t="s">
        <v>44</v>
      </c>
      <c r="B27" s="82" t="s">
        <v>45</v>
      </c>
      <c r="C27" s="48">
        <v>5437.54</v>
      </c>
      <c r="D27" s="46" t="s">
        <v>25</v>
      </c>
      <c r="E27" s="74" t="s">
        <v>25</v>
      </c>
      <c r="F27" s="75" t="s">
        <v>25</v>
      </c>
      <c r="G27" s="76" t="s">
        <v>25</v>
      </c>
      <c r="H27" s="74" t="s">
        <v>25</v>
      </c>
      <c r="I27" s="74" t="s">
        <v>25</v>
      </c>
      <c r="J27" s="75" t="s">
        <v>25</v>
      </c>
      <c r="K27" s="76" t="s">
        <v>25</v>
      </c>
      <c r="L27" s="77" t="s">
        <v>25</v>
      </c>
      <c r="M27" s="78" t="s">
        <v>25</v>
      </c>
      <c r="N27" s="79" t="s">
        <v>25</v>
      </c>
      <c r="O27" s="80" t="s">
        <v>25</v>
      </c>
      <c r="P27" s="72"/>
      <c r="Q27" s="72"/>
      <c r="R27" s="72"/>
      <c r="S27" s="72"/>
      <c r="T27" s="72"/>
      <c r="U27" s="72"/>
    </row>
    <row r="28" spans="1:21" s="73" customFormat="1" ht="12.75" customHeight="1" thickBot="1" x14ac:dyDescent="0.35">
      <c r="A28" s="55" t="s">
        <v>46</v>
      </c>
      <c r="B28" s="83" t="s">
        <v>47</v>
      </c>
      <c r="C28" s="30">
        <v>662</v>
      </c>
      <c r="D28" s="58" t="s">
        <v>25</v>
      </c>
      <c r="E28" s="84" t="s">
        <v>25</v>
      </c>
      <c r="F28" s="85" t="s">
        <v>25</v>
      </c>
      <c r="G28" s="86" t="s">
        <v>25</v>
      </c>
      <c r="H28" s="84" t="s">
        <v>25</v>
      </c>
      <c r="I28" s="62">
        <f>'[1]Real 16 pr.'!F73</f>
        <v>1</v>
      </c>
      <c r="J28" s="85" t="s">
        <v>25</v>
      </c>
      <c r="K28" s="86" t="s">
        <v>25</v>
      </c>
      <c r="L28" s="87" t="s">
        <v>25</v>
      </c>
      <c r="M28" s="88" t="s">
        <v>25</v>
      </c>
      <c r="N28" s="89" t="s">
        <v>25</v>
      </c>
      <c r="O28" s="90" t="s">
        <v>25</v>
      </c>
      <c r="P28" s="72"/>
      <c r="Q28" s="72"/>
      <c r="R28" s="72"/>
      <c r="S28" s="72"/>
      <c r="T28" s="72"/>
      <c r="U28" s="72"/>
    </row>
    <row r="29" spans="1:21" ht="15" thickTop="1" x14ac:dyDescent="0.3">
      <c r="A29" s="64" t="s">
        <v>48</v>
      </c>
      <c r="B29" s="65" t="s">
        <v>49</v>
      </c>
      <c r="C29" s="91"/>
      <c r="D29" s="35" t="s">
        <v>25</v>
      </c>
      <c r="E29" s="36">
        <v>214.08667999999977</v>
      </c>
      <c r="F29" s="67" t="s">
        <v>25</v>
      </c>
      <c r="G29" s="42" t="s">
        <v>25</v>
      </c>
      <c r="H29" s="66" t="s">
        <v>25</v>
      </c>
      <c r="I29" s="36">
        <v>189.79295608414179</v>
      </c>
      <c r="J29" s="92" t="s">
        <v>25</v>
      </c>
      <c r="K29" s="68" t="s">
        <v>25</v>
      </c>
      <c r="L29" s="40" t="s">
        <v>25</v>
      </c>
      <c r="M29" s="36">
        <v>403.76648414878838</v>
      </c>
      <c r="N29" s="70" t="s">
        <v>25</v>
      </c>
      <c r="O29" s="71" t="s">
        <v>25</v>
      </c>
    </row>
    <row r="30" spans="1:21" x14ac:dyDescent="0.3">
      <c r="A30" s="93" t="s">
        <v>50</v>
      </c>
      <c r="B30" s="82" t="s">
        <v>51</v>
      </c>
      <c r="C30" s="94"/>
      <c r="D30" s="95" t="s">
        <v>25</v>
      </c>
      <c r="E30" s="96">
        <v>0.22082174316658051</v>
      </c>
      <c r="F30" s="97" t="s">
        <v>25</v>
      </c>
      <c r="G30" s="98" t="s">
        <v>25</v>
      </c>
      <c r="H30" s="99" t="s">
        <v>25</v>
      </c>
      <c r="I30" s="96">
        <v>0.22448295327017062</v>
      </c>
      <c r="J30" s="97" t="s">
        <v>25</v>
      </c>
      <c r="K30" s="98" t="s">
        <v>25</v>
      </c>
      <c r="L30" s="48" t="s">
        <v>25</v>
      </c>
      <c r="M30" s="100">
        <v>0.50010310320781015</v>
      </c>
      <c r="N30" s="79" t="s">
        <v>25</v>
      </c>
      <c r="O30" s="80" t="s">
        <v>25</v>
      </c>
    </row>
    <row r="31" spans="1:21" ht="15" thickBot="1" x14ac:dyDescent="0.35">
      <c r="A31" s="55" t="s">
        <v>52</v>
      </c>
      <c r="B31" s="56" t="s">
        <v>53</v>
      </c>
      <c r="C31" s="57"/>
      <c r="D31" s="101" t="s">
        <v>25</v>
      </c>
      <c r="E31" s="102">
        <v>8.1000000000000003E-2</v>
      </c>
      <c r="F31" s="103" t="s">
        <v>25</v>
      </c>
      <c r="G31" s="104" t="s">
        <v>25</v>
      </c>
      <c r="H31" s="105" t="s">
        <v>25</v>
      </c>
      <c r="I31" s="102">
        <v>8.1000000000000003E-2</v>
      </c>
      <c r="J31" s="103" t="s">
        <v>25</v>
      </c>
      <c r="K31" s="106" t="s">
        <v>25</v>
      </c>
      <c r="L31" s="30" t="s">
        <v>25</v>
      </c>
      <c r="M31" s="88" t="s">
        <v>25</v>
      </c>
      <c r="N31" s="89" t="s">
        <v>25</v>
      </c>
      <c r="O31" s="90" t="s">
        <v>25</v>
      </c>
    </row>
    <row r="32" spans="1:21" ht="15" thickTop="1" x14ac:dyDescent="0.3">
      <c r="A32" s="32" t="s">
        <v>54</v>
      </c>
      <c r="B32" s="33" t="s">
        <v>55</v>
      </c>
      <c r="C32" s="34">
        <v>157.49</v>
      </c>
      <c r="D32" s="107">
        <v>633.04736768405814</v>
      </c>
      <c r="E32" s="108">
        <v>260.06737513601439</v>
      </c>
      <c r="F32" s="109">
        <v>81.187400937865476</v>
      </c>
      <c r="G32" s="110">
        <v>372.9799925480437</v>
      </c>
      <c r="H32" s="108">
        <v>712.84909364564999</v>
      </c>
      <c r="I32" s="108">
        <v>280.51394520233333</v>
      </c>
      <c r="J32" s="111">
        <v>359.98210467784384</v>
      </c>
      <c r="K32" s="111">
        <v>72.353043765472805</v>
      </c>
      <c r="L32" s="112">
        <v>1503.3881355129088</v>
      </c>
      <c r="M32" s="108">
        <v>76.090053952967409</v>
      </c>
      <c r="N32" s="110">
        <v>13.230377838044049</v>
      </c>
      <c r="O32" s="112">
        <v>1592.7085673039201</v>
      </c>
    </row>
    <row r="33" spans="1:15" x14ac:dyDescent="0.3">
      <c r="A33" s="113" t="s">
        <v>56</v>
      </c>
      <c r="B33" s="114" t="s">
        <v>57</v>
      </c>
      <c r="C33" s="115">
        <v>149.63</v>
      </c>
      <c r="D33" s="116">
        <v>456.26305603241417</v>
      </c>
      <c r="E33" s="117">
        <v>220.69718387681161</v>
      </c>
      <c r="F33" s="118">
        <v>71.86718387681158</v>
      </c>
      <c r="G33" s="119">
        <v>235.56587215560253</v>
      </c>
      <c r="H33" s="117">
        <v>525.80669823959477</v>
      </c>
      <c r="I33" s="117">
        <v>155.60533840626147</v>
      </c>
      <c r="J33" s="120">
        <v>300.40135983333334</v>
      </c>
      <c r="K33" s="120">
        <v>69.8</v>
      </c>
      <c r="L33" s="121">
        <v>1131.6997542720089</v>
      </c>
      <c r="M33" s="117">
        <v>37.75</v>
      </c>
      <c r="N33" s="122">
        <v>13.16</v>
      </c>
      <c r="O33" s="121">
        <v>1182.6097542720088</v>
      </c>
    </row>
    <row r="34" spans="1:15" x14ac:dyDescent="0.3">
      <c r="A34" s="43" t="s">
        <v>58</v>
      </c>
      <c r="B34" s="44" t="s">
        <v>59</v>
      </c>
      <c r="C34" s="123">
        <v>24.41</v>
      </c>
      <c r="D34" s="116">
        <v>75.25</v>
      </c>
      <c r="E34" s="124">
        <v>28.24</v>
      </c>
      <c r="F34" s="125">
        <v>7.9599999999999982</v>
      </c>
      <c r="G34" s="126">
        <v>47.01</v>
      </c>
      <c r="H34" s="117">
        <v>77.329999999999984</v>
      </c>
      <c r="I34" s="124">
        <v>46.51</v>
      </c>
      <c r="J34" s="124">
        <v>29.689999999999998</v>
      </c>
      <c r="K34" s="124">
        <v>1.1299999999999999</v>
      </c>
      <c r="L34" s="121">
        <v>176.98999999999998</v>
      </c>
      <c r="M34" s="124">
        <v>6.2600000000000007</v>
      </c>
      <c r="N34" s="124">
        <v>0.11</v>
      </c>
      <c r="O34" s="121">
        <v>183.35999999999999</v>
      </c>
    </row>
    <row r="35" spans="1:15" x14ac:dyDescent="0.3">
      <c r="A35" s="43" t="s">
        <v>60</v>
      </c>
      <c r="B35" s="44" t="s">
        <v>61</v>
      </c>
      <c r="C35" s="123">
        <v>4.7</v>
      </c>
      <c r="D35" s="116">
        <v>20.490100543478256</v>
      </c>
      <c r="E35" s="124">
        <v>4.3146838768115936</v>
      </c>
      <c r="F35" s="125">
        <v>0.60468387681159419</v>
      </c>
      <c r="G35" s="126">
        <v>16.175416666666663</v>
      </c>
      <c r="H35" s="117">
        <v>20.759119243055558</v>
      </c>
      <c r="I35" s="124">
        <v>19.543600000000001</v>
      </c>
      <c r="J35" s="124">
        <v>1.2155192430555555</v>
      </c>
      <c r="K35" s="124">
        <v>0</v>
      </c>
      <c r="L35" s="121">
        <v>45.949219786533817</v>
      </c>
      <c r="M35" s="124">
        <v>0.11</v>
      </c>
      <c r="N35" s="124">
        <v>0</v>
      </c>
      <c r="O35" s="121">
        <v>46.059219786533816</v>
      </c>
    </row>
    <row r="36" spans="1:15" x14ac:dyDescent="0.3">
      <c r="A36" s="43" t="s">
        <v>62</v>
      </c>
      <c r="B36" s="44" t="s">
        <v>63</v>
      </c>
      <c r="C36" s="123">
        <v>7.75</v>
      </c>
      <c r="D36" s="116">
        <v>39.695688598757698</v>
      </c>
      <c r="E36" s="124">
        <v>17.3125</v>
      </c>
      <c r="F36" s="125">
        <v>15.262500000000001</v>
      </c>
      <c r="G36" s="126">
        <v>22.383188598757698</v>
      </c>
      <c r="H36" s="117">
        <v>29.19898894882725</v>
      </c>
      <c r="I36" s="124">
        <v>2.1548150252161382</v>
      </c>
      <c r="J36" s="124">
        <v>4.2941739236111118</v>
      </c>
      <c r="K36" s="124">
        <v>22.75</v>
      </c>
      <c r="L36" s="121">
        <v>76.644677547584948</v>
      </c>
      <c r="M36" s="124">
        <v>0</v>
      </c>
      <c r="N36" s="124">
        <v>0</v>
      </c>
      <c r="O36" s="121">
        <v>76.644677547584948</v>
      </c>
    </row>
    <row r="37" spans="1:15" x14ac:dyDescent="0.3">
      <c r="A37" s="43" t="s">
        <v>64</v>
      </c>
      <c r="B37" s="44" t="s">
        <v>65</v>
      </c>
      <c r="C37" s="123" t="s">
        <v>25</v>
      </c>
      <c r="D37" s="116">
        <v>10.36</v>
      </c>
      <c r="E37" s="124">
        <v>10.36</v>
      </c>
      <c r="F37" s="125">
        <v>10.36</v>
      </c>
      <c r="G37" s="127" t="s">
        <v>25</v>
      </c>
      <c r="H37" s="117">
        <v>3.47</v>
      </c>
      <c r="I37" s="124" t="s">
        <v>25</v>
      </c>
      <c r="J37" s="124">
        <v>0</v>
      </c>
      <c r="K37" s="124">
        <v>3.47</v>
      </c>
      <c r="L37" s="121">
        <v>13.83</v>
      </c>
      <c r="M37" s="124">
        <v>0</v>
      </c>
      <c r="N37" s="127" t="s">
        <v>25</v>
      </c>
      <c r="O37" s="121">
        <v>13.83</v>
      </c>
    </row>
    <row r="38" spans="1:15" x14ac:dyDescent="0.3">
      <c r="A38" s="43" t="s">
        <v>66</v>
      </c>
      <c r="B38" s="44" t="s">
        <v>67</v>
      </c>
      <c r="C38" s="123" t="s">
        <v>25</v>
      </c>
      <c r="D38" s="116" t="s">
        <v>25</v>
      </c>
      <c r="E38" s="124" t="s">
        <v>25</v>
      </c>
      <c r="F38" s="128" t="s">
        <v>25</v>
      </c>
      <c r="G38" s="127" t="s">
        <v>25</v>
      </c>
      <c r="H38" s="117">
        <v>0</v>
      </c>
      <c r="I38" s="124" t="s">
        <v>25</v>
      </c>
      <c r="J38" s="129" t="s">
        <v>25</v>
      </c>
      <c r="K38" s="124">
        <v>0</v>
      </c>
      <c r="L38" s="121">
        <v>0</v>
      </c>
      <c r="M38" s="124" t="s">
        <v>25</v>
      </c>
      <c r="N38" s="127" t="s">
        <v>25</v>
      </c>
      <c r="O38" s="121">
        <v>0</v>
      </c>
    </row>
    <row r="39" spans="1:15" x14ac:dyDescent="0.3">
      <c r="A39" s="43" t="s">
        <v>68</v>
      </c>
      <c r="B39" s="44" t="s">
        <v>69</v>
      </c>
      <c r="C39" s="123">
        <v>0.20000000000000004</v>
      </c>
      <c r="D39" s="116">
        <v>81.126607400750629</v>
      </c>
      <c r="E39" s="124">
        <v>57.109999999999992</v>
      </c>
      <c r="F39" s="125">
        <v>13.83</v>
      </c>
      <c r="G39" s="126">
        <v>24.016607400750633</v>
      </c>
      <c r="H39" s="117">
        <v>133.92661442022501</v>
      </c>
      <c r="I39" s="124">
        <v>12.298281086891677</v>
      </c>
      <c r="J39" s="124">
        <v>102.10833333333333</v>
      </c>
      <c r="K39" s="124">
        <v>19.52</v>
      </c>
      <c r="L39" s="121">
        <v>215.25322182097563</v>
      </c>
      <c r="M39" s="124">
        <v>0.51</v>
      </c>
      <c r="N39" s="127" t="s">
        <v>25</v>
      </c>
      <c r="O39" s="121">
        <v>215.76322182097562</v>
      </c>
    </row>
    <row r="40" spans="1:15" x14ac:dyDescent="0.3">
      <c r="A40" s="43" t="s">
        <v>70</v>
      </c>
      <c r="B40" s="44" t="s">
        <v>71</v>
      </c>
      <c r="C40" s="123">
        <v>6.44</v>
      </c>
      <c r="D40" s="116">
        <v>7.4406594894275413</v>
      </c>
      <c r="E40" s="124">
        <v>5.580000000000001</v>
      </c>
      <c r="F40" s="125">
        <v>1.86</v>
      </c>
      <c r="G40" s="126">
        <v>1.8606594894275401</v>
      </c>
      <c r="H40" s="117">
        <v>6.5603089608203256</v>
      </c>
      <c r="I40" s="124">
        <v>3.338642294153658</v>
      </c>
      <c r="J40" s="124">
        <v>3.2216666666666671</v>
      </c>
      <c r="K40" s="124">
        <v>0</v>
      </c>
      <c r="L40" s="121">
        <v>20.440968450247865</v>
      </c>
      <c r="M40" s="124">
        <v>0</v>
      </c>
      <c r="N40" s="124">
        <v>7.71</v>
      </c>
      <c r="O40" s="121">
        <v>28.150968450247866</v>
      </c>
    </row>
    <row r="41" spans="1:15" x14ac:dyDescent="0.3">
      <c r="A41" s="43" t="s">
        <v>72</v>
      </c>
      <c r="B41" s="44" t="s">
        <v>73</v>
      </c>
      <c r="C41" s="123">
        <v>0</v>
      </c>
      <c r="D41" s="116">
        <v>16.32</v>
      </c>
      <c r="E41" s="124">
        <v>9.8800000000000008</v>
      </c>
      <c r="F41" s="125">
        <v>6.44</v>
      </c>
      <c r="G41" s="126">
        <v>6.44</v>
      </c>
      <c r="H41" s="117">
        <v>11.53</v>
      </c>
      <c r="I41" s="124">
        <v>3.44</v>
      </c>
      <c r="J41" s="124">
        <v>4.6500000000000004</v>
      </c>
      <c r="K41" s="124">
        <v>3.44</v>
      </c>
      <c r="L41" s="121">
        <v>27.85</v>
      </c>
      <c r="M41" s="124">
        <v>0</v>
      </c>
      <c r="N41" s="124">
        <v>0</v>
      </c>
      <c r="O41" s="121">
        <v>27.85</v>
      </c>
    </row>
    <row r="42" spans="1:15" x14ac:dyDescent="0.3">
      <c r="A42" s="43" t="s">
        <v>74</v>
      </c>
      <c r="B42" s="44" t="s">
        <v>75</v>
      </c>
      <c r="C42" s="123">
        <v>80.28</v>
      </c>
      <c r="D42" s="116">
        <v>131.4</v>
      </c>
      <c r="E42" s="124">
        <v>42.72</v>
      </c>
      <c r="F42" s="125">
        <v>11.520000000000001</v>
      </c>
      <c r="G42" s="126">
        <v>88.68</v>
      </c>
      <c r="H42" s="117">
        <v>180.29999999999998</v>
      </c>
      <c r="I42" s="124">
        <v>51.06</v>
      </c>
      <c r="J42" s="124">
        <v>114.71999999999998</v>
      </c>
      <c r="K42" s="124">
        <v>14.520000000000001</v>
      </c>
      <c r="L42" s="121">
        <v>391.98</v>
      </c>
      <c r="M42" s="124">
        <v>20.28</v>
      </c>
      <c r="N42" s="124">
        <v>4.0199999999999996</v>
      </c>
      <c r="O42" s="121">
        <v>416.28</v>
      </c>
    </row>
    <row r="43" spans="1:15" x14ac:dyDescent="0.3">
      <c r="A43" s="43" t="s">
        <v>76</v>
      </c>
      <c r="B43" s="44" t="s">
        <v>77</v>
      </c>
      <c r="C43" s="123">
        <v>24.86</v>
      </c>
      <c r="D43" s="116">
        <v>40.699999999999996</v>
      </c>
      <c r="E43" s="124">
        <v>13.229999999999999</v>
      </c>
      <c r="F43" s="125">
        <v>3.57</v>
      </c>
      <c r="G43" s="126">
        <v>27.47</v>
      </c>
      <c r="H43" s="117">
        <v>55.84</v>
      </c>
      <c r="I43" s="124">
        <v>15.81</v>
      </c>
      <c r="J43" s="124">
        <v>35.53</v>
      </c>
      <c r="K43" s="124">
        <v>4.5</v>
      </c>
      <c r="L43" s="121">
        <v>121.4</v>
      </c>
      <c r="M43" s="124">
        <v>6.28</v>
      </c>
      <c r="N43" s="124">
        <v>1.25</v>
      </c>
      <c r="O43" s="121">
        <v>128.93</v>
      </c>
    </row>
    <row r="44" spans="1:15" x14ac:dyDescent="0.3">
      <c r="A44" s="43" t="s">
        <v>78</v>
      </c>
      <c r="B44" s="44" t="s">
        <v>79</v>
      </c>
      <c r="C44" s="123">
        <v>0.16</v>
      </c>
      <c r="D44" s="116">
        <v>0.26</v>
      </c>
      <c r="E44" s="124">
        <v>0.08</v>
      </c>
      <c r="F44" s="125">
        <v>0.02</v>
      </c>
      <c r="G44" s="126">
        <v>0.18000000000000002</v>
      </c>
      <c r="H44" s="117">
        <v>0.36</v>
      </c>
      <c r="I44" s="124">
        <v>0.10000000000000002</v>
      </c>
      <c r="J44" s="124">
        <v>0.23</v>
      </c>
      <c r="K44" s="124">
        <v>0.03</v>
      </c>
      <c r="L44" s="121">
        <v>0.78</v>
      </c>
      <c r="M44" s="124">
        <v>0.04</v>
      </c>
      <c r="N44" s="124">
        <v>0.01</v>
      </c>
      <c r="O44" s="121">
        <v>0.83000000000000007</v>
      </c>
    </row>
    <row r="45" spans="1:15" x14ac:dyDescent="0.3">
      <c r="A45" s="43" t="s">
        <v>80</v>
      </c>
      <c r="B45" s="44" t="s">
        <v>81</v>
      </c>
      <c r="C45" s="123" t="s">
        <v>25</v>
      </c>
      <c r="D45" s="116">
        <v>31.9</v>
      </c>
      <c r="E45" s="124">
        <v>30.99</v>
      </c>
      <c r="F45" s="125">
        <v>0</v>
      </c>
      <c r="G45" s="126">
        <v>0.91</v>
      </c>
      <c r="H45" s="117">
        <v>5.4516666666666671</v>
      </c>
      <c r="I45" s="124">
        <v>0.91</v>
      </c>
      <c r="J45" s="124">
        <v>4.541666666666667</v>
      </c>
      <c r="K45" s="124">
        <v>0</v>
      </c>
      <c r="L45" s="121">
        <v>37.351666666666667</v>
      </c>
      <c r="M45" s="124">
        <v>4.2699999999999996</v>
      </c>
      <c r="N45" s="124">
        <v>0.06</v>
      </c>
      <c r="O45" s="121">
        <v>41.681666666666672</v>
      </c>
    </row>
    <row r="46" spans="1:15" x14ac:dyDescent="0.3">
      <c r="A46" s="43" t="s">
        <v>82</v>
      </c>
      <c r="B46" s="44" t="s">
        <v>83</v>
      </c>
      <c r="C46" s="123">
        <v>0.83</v>
      </c>
      <c r="D46" s="116">
        <v>1.32</v>
      </c>
      <c r="E46" s="124">
        <v>0.88</v>
      </c>
      <c r="F46" s="125">
        <v>0.44</v>
      </c>
      <c r="G46" s="126">
        <v>0.44</v>
      </c>
      <c r="H46" s="117">
        <v>1.08</v>
      </c>
      <c r="I46" s="124">
        <v>0.44</v>
      </c>
      <c r="J46" s="124">
        <v>0.20000000000000004</v>
      </c>
      <c r="K46" s="124">
        <v>0.44</v>
      </c>
      <c r="L46" s="121">
        <v>3.23</v>
      </c>
      <c r="M46" s="124">
        <v>0</v>
      </c>
      <c r="N46" s="124">
        <v>0</v>
      </c>
      <c r="O46" s="121">
        <v>3.23</v>
      </c>
    </row>
    <row r="47" spans="1:15" ht="15" thickBot="1" x14ac:dyDescent="0.35">
      <c r="A47" s="21" t="s">
        <v>84</v>
      </c>
      <c r="B47" s="130" t="s">
        <v>85</v>
      </c>
      <c r="C47" s="131">
        <v>7.86</v>
      </c>
      <c r="D47" s="132">
        <v>176.78431165164397</v>
      </c>
      <c r="E47" s="133">
        <v>39.370191259202784</v>
      </c>
      <c r="F47" s="134">
        <v>9.3202170610538886</v>
      </c>
      <c r="G47" s="135">
        <v>137.41412039244119</v>
      </c>
      <c r="H47" s="136">
        <v>187.04239540605516</v>
      </c>
      <c r="I47" s="133">
        <v>124.90860679607185</v>
      </c>
      <c r="J47" s="133">
        <v>59.580744844510512</v>
      </c>
      <c r="K47" s="133">
        <v>2.5530437654728111</v>
      </c>
      <c r="L47" s="137">
        <v>371.68838124089984</v>
      </c>
      <c r="M47" s="117">
        <v>38.340053952967409</v>
      </c>
      <c r="N47" s="117">
        <v>7.0377838044049693E-2</v>
      </c>
      <c r="O47" s="137">
        <v>410.09881303191133</v>
      </c>
    </row>
    <row r="48" spans="1:15" ht="15.6" thickTop="1" thickBot="1" x14ac:dyDescent="0.35">
      <c r="A48" s="138" t="s">
        <v>86</v>
      </c>
      <c r="B48" s="139" t="s">
        <v>87</v>
      </c>
      <c r="C48" s="140">
        <v>24.79</v>
      </c>
      <c r="D48" s="141">
        <v>99.175906604951081</v>
      </c>
      <c r="E48" s="142">
        <v>40.623416997837801</v>
      </c>
      <c r="F48" s="143">
        <v>12.773338326134045</v>
      </c>
      <c r="G48" s="144">
        <v>58.552489607113273</v>
      </c>
      <c r="H48" s="145">
        <v>111.34353245425766</v>
      </c>
      <c r="I48" s="142">
        <v>43.732870689674343</v>
      </c>
      <c r="J48" s="142">
        <v>56.177979265141225</v>
      </c>
      <c r="K48" s="142">
        <v>11.43268249944208</v>
      </c>
      <c r="L48" s="146">
        <v>235.30643145723593</v>
      </c>
      <c r="M48" s="141">
        <v>11.264292887457879</v>
      </c>
      <c r="N48" s="144">
        <v>2.1590731055446479</v>
      </c>
      <c r="O48" s="146">
        <v>248.72979745023846</v>
      </c>
    </row>
    <row r="49" spans="1:15" ht="15.6" thickTop="1" thickBot="1" x14ac:dyDescent="0.35">
      <c r="A49" s="147" t="s">
        <v>88</v>
      </c>
      <c r="B49" s="148" t="s">
        <v>89</v>
      </c>
      <c r="C49" s="149">
        <v>182.28</v>
      </c>
      <c r="D49" s="150">
        <v>732.22327428900917</v>
      </c>
      <c r="E49" s="151">
        <v>300.6907921338522</v>
      </c>
      <c r="F49" s="152">
        <v>93.960739263999528</v>
      </c>
      <c r="G49" s="153">
        <v>431.53248215515697</v>
      </c>
      <c r="H49" s="154">
        <v>824.19262609990767</v>
      </c>
      <c r="I49" s="154">
        <v>324.2468158920077</v>
      </c>
      <c r="J49" s="151">
        <v>416.16008394298507</v>
      </c>
      <c r="K49" s="153">
        <v>83.785726264914885</v>
      </c>
      <c r="L49" s="155">
        <v>1738.6945669701447</v>
      </c>
      <c r="M49" s="154">
        <v>87.354346840425293</v>
      </c>
      <c r="N49" s="153">
        <v>15.389450943588697</v>
      </c>
      <c r="O49" s="155">
        <v>1841.4383647541586</v>
      </c>
    </row>
    <row r="50" spans="1:15" ht="6" customHeight="1" x14ac:dyDescent="0.3"/>
    <row r="51" spans="1:15" ht="15" thickBot="1" x14ac:dyDescent="0.35">
      <c r="A51" s="1" t="s">
        <v>90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6" customHeight="1" thickTop="1" thickBot="1" x14ac:dyDescent="0.35"/>
    <row r="53" spans="1:15" ht="15" thickBot="1" x14ac:dyDescent="0.35">
      <c r="A53" s="423" t="s">
        <v>91</v>
      </c>
      <c r="B53" s="423" t="s">
        <v>92</v>
      </c>
      <c r="C53" s="407" t="s">
        <v>7</v>
      </c>
      <c r="D53" s="426" t="s">
        <v>8</v>
      </c>
      <c r="E53" s="427"/>
      <c r="F53" s="427"/>
      <c r="G53" s="428"/>
      <c r="H53" s="426" t="s">
        <v>9</v>
      </c>
      <c r="I53" s="427"/>
      <c r="J53" s="427"/>
      <c r="K53" s="428"/>
      <c r="L53" s="407" t="s">
        <v>10</v>
      </c>
      <c r="M53" s="413" t="s">
        <v>9</v>
      </c>
      <c r="N53" s="414"/>
    </row>
    <row r="54" spans="1:15" x14ac:dyDescent="0.3">
      <c r="A54" s="424"/>
      <c r="B54" s="424"/>
      <c r="C54" s="408"/>
      <c r="D54" s="431" t="s">
        <v>12</v>
      </c>
      <c r="E54" s="429" t="s">
        <v>13</v>
      </c>
      <c r="F54" s="429" t="s">
        <v>14</v>
      </c>
      <c r="G54" s="417" t="s">
        <v>15</v>
      </c>
      <c r="H54" s="431" t="s">
        <v>16</v>
      </c>
      <c r="I54" s="429" t="s">
        <v>17</v>
      </c>
      <c r="J54" s="429" t="s">
        <v>18</v>
      </c>
      <c r="K54" s="417" t="s">
        <v>19</v>
      </c>
      <c r="L54" s="408"/>
      <c r="M54" s="419" t="s">
        <v>20</v>
      </c>
      <c r="N54" s="421" t="s">
        <v>21</v>
      </c>
    </row>
    <row r="55" spans="1:15" ht="15" thickBot="1" x14ac:dyDescent="0.35">
      <c r="A55" s="425"/>
      <c r="B55" s="425"/>
      <c r="C55" s="409"/>
      <c r="D55" s="435"/>
      <c r="E55" s="436"/>
      <c r="F55" s="436"/>
      <c r="G55" s="437"/>
      <c r="H55" s="435"/>
      <c r="I55" s="436"/>
      <c r="J55" s="436"/>
      <c r="K55" s="437"/>
      <c r="L55" s="409"/>
      <c r="M55" s="434"/>
      <c r="N55" s="433"/>
    </row>
    <row r="56" spans="1:15" ht="15" thickBot="1" x14ac:dyDescent="0.35">
      <c r="A56" s="156">
        <v>1</v>
      </c>
      <c r="B56" s="156">
        <v>2</v>
      </c>
      <c r="C56" s="157">
        <v>3</v>
      </c>
      <c r="D56" s="158">
        <v>4</v>
      </c>
      <c r="E56" s="159">
        <v>5</v>
      </c>
      <c r="F56" s="159">
        <v>6</v>
      </c>
      <c r="G56" s="160">
        <v>7</v>
      </c>
      <c r="H56" s="158">
        <v>8</v>
      </c>
      <c r="I56" s="159">
        <v>9</v>
      </c>
      <c r="J56" s="159">
        <v>10</v>
      </c>
      <c r="K56" s="160">
        <v>11</v>
      </c>
      <c r="L56" s="157">
        <v>12</v>
      </c>
      <c r="M56" s="161">
        <v>13</v>
      </c>
      <c r="N56" s="160">
        <v>14</v>
      </c>
    </row>
    <row r="57" spans="1:15" x14ac:dyDescent="0.3">
      <c r="A57" s="162" t="s">
        <v>93</v>
      </c>
      <c r="B57" s="163" t="s">
        <v>94</v>
      </c>
      <c r="C57" s="164">
        <v>0.27</v>
      </c>
      <c r="D57" s="165">
        <v>1.0260258608816486</v>
      </c>
      <c r="E57" s="166">
        <v>0.41516550602287183</v>
      </c>
      <c r="F57" s="167">
        <v>0.12939935798889399</v>
      </c>
      <c r="G57" s="168">
        <v>0.61086035485877677</v>
      </c>
      <c r="H57" s="165">
        <v>1.3455607493411119</v>
      </c>
      <c r="I57" s="166">
        <v>0.54055090642657333</v>
      </c>
      <c r="J57" s="166">
        <v>0.67113339188693744</v>
      </c>
      <c r="K57" s="168">
        <v>0.13387645102760115</v>
      </c>
      <c r="L57" s="169">
        <v>2.6382528535244765</v>
      </c>
      <c r="M57" s="169">
        <v>0.22680496774379577</v>
      </c>
      <c r="N57" s="169">
        <v>8.5511286258370891</v>
      </c>
    </row>
    <row r="58" spans="1:15" x14ac:dyDescent="0.3">
      <c r="A58" s="170" t="s">
        <v>95</v>
      </c>
      <c r="B58" s="171" t="s">
        <v>92</v>
      </c>
      <c r="C58" s="172">
        <f>C49/E18</f>
        <v>0.24129836630362828</v>
      </c>
      <c r="D58" s="173">
        <f>D49/E18</f>
        <v>0.96930151336093606</v>
      </c>
      <c r="E58" s="174">
        <f>E49/E18</f>
        <v>0.39804804095041924</v>
      </c>
      <c r="F58" s="175">
        <f>F49/F18</f>
        <v>0.12438321747358057</v>
      </c>
      <c r="G58" s="176">
        <f>G49/G18</f>
        <v>0.57104558947683204</v>
      </c>
      <c r="H58" s="173">
        <f>I58+J58+K58</f>
        <v>1.2648944449255191</v>
      </c>
      <c r="I58" s="174">
        <f>I49/I18</f>
        <v>0.49452431334043878</v>
      </c>
      <c r="J58" s="174">
        <f>J49/J18</f>
        <v>0.63809149937038034</v>
      </c>
      <c r="K58" s="176">
        <f>K49/K18</f>
        <v>0.13227863221469999</v>
      </c>
      <c r="L58" s="172">
        <f>C58+H58+D58</f>
        <v>2.4754943245900836</v>
      </c>
      <c r="M58" s="172">
        <f>M49/M18</f>
        <v>0.21643792576914092</v>
      </c>
      <c r="N58" s="172">
        <f>N49/N18</f>
        <v>8.5496949686603863</v>
      </c>
    </row>
    <row r="59" spans="1:15" ht="26.4" x14ac:dyDescent="0.3">
      <c r="A59" s="170" t="s">
        <v>96</v>
      </c>
      <c r="B59" s="177" t="s">
        <v>97</v>
      </c>
      <c r="C59" s="172" t="s">
        <v>25</v>
      </c>
      <c r="D59" s="173">
        <f>SUM(D60:D64)</f>
        <v>0.19908579872901444</v>
      </c>
      <c r="E59" s="174">
        <f>SUM(E60:E64)</f>
        <v>0.14343761356605619</v>
      </c>
      <c r="F59" s="175">
        <f>SUM(F60:F63)</f>
        <v>3.5284900558559901E-2</v>
      </c>
      <c r="G59" s="176">
        <f>G60+G62+G63</f>
        <v>5.5648185162958226E-2</v>
      </c>
      <c r="H59" s="173">
        <f>SUM(I59:K59)</f>
        <v>0.26027966420618681</v>
      </c>
      <c r="I59" s="174">
        <f>I60+I62+I63</f>
        <v>5.3655497341146066E-2</v>
      </c>
      <c r="J59" s="174">
        <f>J60+J61+J62+J63+J65</f>
        <v>0.17032817839320238</v>
      </c>
      <c r="K59" s="176">
        <f>SUM(K60:K63)</f>
        <v>3.6295988471838334E-2</v>
      </c>
      <c r="L59" s="172">
        <f>D59+H59</f>
        <v>0.45936546293520125</v>
      </c>
      <c r="M59" s="172">
        <f>M60+M61+M62+M63+M65</f>
        <v>1.2115956392467786E-2</v>
      </c>
      <c r="N59" s="172" t="s">
        <v>25</v>
      </c>
    </row>
    <row r="60" spans="1:15" x14ac:dyDescent="0.3">
      <c r="A60" s="170" t="s">
        <v>98</v>
      </c>
      <c r="B60" s="178" t="s">
        <v>69</v>
      </c>
      <c r="C60" s="172" t="s">
        <v>25</v>
      </c>
      <c r="D60" s="179">
        <f>E60+G60</f>
        <v>0.10738209858116501</v>
      </c>
      <c r="E60" s="180">
        <f>E39/E18</f>
        <v>7.5600996815888791E-2</v>
      </c>
      <c r="F60" s="181">
        <f>F39/F18</f>
        <v>1.8307858272872391E-2</v>
      </c>
      <c r="G60" s="182">
        <f>G39/G18</f>
        <v>3.178110176527623E-2</v>
      </c>
      <c r="H60" s="179">
        <f t="shared" ref="H60:H65" si="0">SUM(I60:K60)</f>
        <v>0.206135392284788</v>
      </c>
      <c r="I60" s="180">
        <f>I39/I18</f>
        <v>1.8756696169958353E-2</v>
      </c>
      <c r="J60" s="180">
        <f>J39/J18</f>
        <v>0.15656104953065025</v>
      </c>
      <c r="K60" s="182">
        <f>K39/K18</f>
        <v>3.0817646584179393E-2</v>
      </c>
      <c r="L60" s="172">
        <f t="shared" ref="L60:L63" si="1">D60+H60</f>
        <v>0.31351749086595304</v>
      </c>
      <c r="M60" s="172">
        <f>M39/M18</f>
        <v>1.2636273538156589E-3</v>
      </c>
      <c r="N60" s="172" t="s">
        <v>25</v>
      </c>
    </row>
    <row r="61" spans="1:15" x14ac:dyDescent="0.3">
      <c r="A61" s="170" t="s">
        <v>99</v>
      </c>
      <c r="B61" s="178" t="s">
        <v>65</v>
      </c>
      <c r="C61" s="172" t="s">
        <v>25</v>
      </c>
      <c r="D61" s="179">
        <f>E61</f>
        <v>1.3714346471942007E-2</v>
      </c>
      <c r="E61" s="180">
        <f>E37/E18</f>
        <v>1.3714346471942007E-2</v>
      </c>
      <c r="F61" s="181">
        <f>F37/F18</f>
        <v>1.3714346471942007E-2</v>
      </c>
      <c r="G61" s="182" t="s">
        <v>25</v>
      </c>
      <c r="H61" s="179">
        <f t="shared" si="0"/>
        <v>5.4783418876589397E-3</v>
      </c>
      <c r="I61" s="180" t="s">
        <v>25</v>
      </c>
      <c r="J61" s="180">
        <f>J37/J18</f>
        <v>0</v>
      </c>
      <c r="K61" s="182">
        <f>K37/K18</f>
        <v>5.4783418876589397E-3</v>
      </c>
      <c r="L61" s="172">
        <f t="shared" si="1"/>
        <v>1.9192688359600946E-2</v>
      </c>
      <c r="M61" s="172">
        <f>M37/M18</f>
        <v>0</v>
      </c>
      <c r="N61" s="172" t="s">
        <v>25</v>
      </c>
    </row>
    <row r="62" spans="1:15" x14ac:dyDescent="0.3">
      <c r="A62" s="170" t="s">
        <v>100</v>
      </c>
      <c r="B62" s="178" t="s">
        <v>71</v>
      </c>
      <c r="C62" s="172" t="s">
        <v>25</v>
      </c>
      <c r="D62" s="179">
        <f>E62+G62</f>
        <v>9.8488895894478026E-3</v>
      </c>
      <c r="E62" s="180">
        <f>E40/E18</f>
        <v>7.3866846827641327E-3</v>
      </c>
      <c r="F62" s="181">
        <f>F40/F18</f>
        <v>2.4622282275880438E-3</v>
      </c>
      <c r="G62" s="182">
        <f>G40/G18</f>
        <v>2.4622049066836708E-3</v>
      </c>
      <c r="H62" s="179">
        <f t="shared" si="0"/>
        <v>1.0031652091467735E-2</v>
      </c>
      <c r="I62" s="180">
        <f>I40/I18</f>
        <v>5.0919229028160247E-3</v>
      </c>
      <c r="J62" s="180">
        <f>J40/J18</f>
        <v>4.9397291886517092E-3</v>
      </c>
      <c r="K62" s="182">
        <f>K40/K18</f>
        <v>0</v>
      </c>
      <c r="L62" s="172">
        <f t="shared" si="1"/>
        <v>1.9880541680915537E-2</v>
      </c>
      <c r="M62" s="172">
        <f>M40/M18</f>
        <v>0</v>
      </c>
      <c r="N62" s="172" t="s">
        <v>25</v>
      </c>
    </row>
    <row r="63" spans="1:15" x14ac:dyDescent="0.3">
      <c r="A63" s="170" t="s">
        <v>101</v>
      </c>
      <c r="B63" s="178" t="s">
        <v>61</v>
      </c>
      <c r="C63" s="172" t="s">
        <v>25</v>
      </c>
      <c r="D63" s="179">
        <f>E63+G63</f>
        <v>2.7116564746162048E-2</v>
      </c>
      <c r="E63" s="180">
        <f>E35/E18</f>
        <v>5.7116862551637197E-3</v>
      </c>
      <c r="F63" s="181">
        <f>F35/F18</f>
        <v>8.0046758615746156E-4</v>
      </c>
      <c r="G63" s="182">
        <f>G35/G18</f>
        <v>2.1404878490998328E-2</v>
      </c>
      <c r="H63" s="179">
        <f t="shared" si="0"/>
        <v>3.1670614186930207E-2</v>
      </c>
      <c r="I63" s="180">
        <f>I35/I18</f>
        <v>2.9806878268371688E-2</v>
      </c>
      <c r="J63" s="180">
        <f>J35/J18</f>
        <v>1.8637359185585177E-3</v>
      </c>
      <c r="K63" s="182">
        <f>K35/K18</f>
        <v>0</v>
      </c>
      <c r="L63" s="172">
        <f t="shared" si="1"/>
        <v>5.8787178933092252E-2</v>
      </c>
      <c r="M63" s="172">
        <f>M35/M18</f>
        <v>2.725470763131813E-4</v>
      </c>
      <c r="N63" s="172" t="s">
        <v>25</v>
      </c>
    </row>
    <row r="64" spans="1:15" x14ac:dyDescent="0.3">
      <c r="A64" s="170" t="s">
        <v>102</v>
      </c>
      <c r="B64" s="178" t="s">
        <v>103</v>
      </c>
      <c r="C64" s="172" t="s">
        <v>25</v>
      </c>
      <c r="D64" s="179">
        <f>E64</f>
        <v>4.1023899340297564E-2</v>
      </c>
      <c r="E64" s="180">
        <f>E45/E18</f>
        <v>4.1023899340297564E-2</v>
      </c>
      <c r="F64" s="181" t="s">
        <v>25</v>
      </c>
      <c r="G64" s="182" t="s">
        <v>25</v>
      </c>
      <c r="H64" s="179" t="s">
        <v>25</v>
      </c>
      <c r="I64" s="180" t="s">
        <v>25</v>
      </c>
      <c r="J64" s="180" t="s">
        <v>25</v>
      </c>
      <c r="K64" s="182" t="s">
        <v>25</v>
      </c>
      <c r="L64" s="172">
        <f>D64</f>
        <v>4.1023899340297564E-2</v>
      </c>
      <c r="M64" s="172" t="s">
        <v>25</v>
      </c>
      <c r="N64" s="172" t="s">
        <v>25</v>
      </c>
    </row>
    <row r="65" spans="1:15" ht="15" thickBot="1" x14ac:dyDescent="0.35">
      <c r="A65" s="183" t="s">
        <v>104</v>
      </c>
      <c r="B65" s="184" t="s">
        <v>105</v>
      </c>
      <c r="C65" s="185" t="s">
        <v>25</v>
      </c>
      <c r="D65" s="186" t="s">
        <v>25</v>
      </c>
      <c r="E65" s="187" t="s">
        <v>25</v>
      </c>
      <c r="F65" s="188" t="s">
        <v>25</v>
      </c>
      <c r="G65" s="189" t="s">
        <v>25</v>
      </c>
      <c r="H65" s="186">
        <f t="shared" si="0"/>
        <v>6.9636637553419072E-3</v>
      </c>
      <c r="I65" s="187" t="s">
        <v>25</v>
      </c>
      <c r="J65" s="187">
        <f>J45/J18</f>
        <v>6.9636637553419072E-3</v>
      </c>
      <c r="K65" s="189" t="s">
        <v>25</v>
      </c>
      <c r="L65" s="185">
        <f>H65</f>
        <v>6.9636637553419072E-3</v>
      </c>
      <c r="M65" s="185">
        <f>M45/M18</f>
        <v>1.0579781962338946E-2</v>
      </c>
      <c r="N65" s="185" t="s">
        <v>25</v>
      </c>
    </row>
    <row r="66" spans="1:15" ht="9" customHeight="1" x14ac:dyDescent="0.3"/>
    <row r="67" spans="1:15" ht="15" outlineLevel="1" thickBot="1" x14ac:dyDescent="0.35">
      <c r="A67" s="1" t="s">
        <v>106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6" outlineLevel="1" thickTop="1" thickBot="1" x14ac:dyDescent="0.35"/>
    <row r="69" spans="1:15" ht="34.200000000000003" outlineLevel="1" x14ac:dyDescent="0.3">
      <c r="B69" s="190" t="s">
        <v>107</v>
      </c>
      <c r="C69" s="191" t="s">
        <v>108</v>
      </c>
    </row>
    <row r="70" spans="1:15" outlineLevel="1" x14ac:dyDescent="0.3">
      <c r="B70" s="178" t="s">
        <v>109</v>
      </c>
      <c r="C70" s="192">
        <v>314</v>
      </c>
    </row>
    <row r="71" spans="1:15" outlineLevel="1" x14ac:dyDescent="0.3">
      <c r="B71" s="178" t="s">
        <v>110</v>
      </c>
      <c r="C71" s="192">
        <v>314</v>
      </c>
    </row>
    <row r="72" spans="1:15" outlineLevel="1" x14ac:dyDescent="0.3">
      <c r="B72" s="178" t="s">
        <v>111</v>
      </c>
      <c r="C72" s="192">
        <v>314</v>
      </c>
    </row>
    <row r="73" spans="1:15" outlineLevel="1" x14ac:dyDescent="0.3">
      <c r="B73" s="178" t="s">
        <v>112</v>
      </c>
      <c r="C73" s="192">
        <v>314</v>
      </c>
    </row>
    <row r="74" spans="1:15" ht="15" outlineLevel="1" thickBot="1" x14ac:dyDescent="0.35">
      <c r="B74" s="184" t="s">
        <v>113</v>
      </c>
      <c r="C74" s="193">
        <v>314</v>
      </c>
    </row>
    <row r="75" spans="1:15" ht="15" outlineLevel="1" thickBot="1" x14ac:dyDescent="0.35"/>
    <row r="76" spans="1:15" ht="79.8" outlineLevel="1" x14ac:dyDescent="0.3">
      <c r="B76" s="194" t="s">
        <v>107</v>
      </c>
      <c r="C76" s="191" t="s">
        <v>114</v>
      </c>
      <c r="D76" s="191" t="s">
        <v>115</v>
      </c>
    </row>
    <row r="77" spans="1:15" outlineLevel="1" x14ac:dyDescent="0.3">
      <c r="B77" s="178" t="s">
        <v>109</v>
      </c>
      <c r="C77" s="192">
        <v>25.2</v>
      </c>
      <c r="D77" s="192">
        <f>C77*C70/1000</f>
        <v>7.9127999999999998</v>
      </c>
    </row>
    <row r="78" spans="1:15" outlineLevel="1" x14ac:dyDescent="0.3">
      <c r="B78" s="178" t="s">
        <v>110</v>
      </c>
      <c r="C78" s="192">
        <v>25.2</v>
      </c>
      <c r="D78" s="192">
        <f t="shared" ref="D78:D81" si="2">C78*C71/1000</f>
        <v>7.9127999999999998</v>
      </c>
    </row>
    <row r="79" spans="1:15" outlineLevel="1" x14ac:dyDescent="0.3">
      <c r="B79" s="178" t="s">
        <v>111</v>
      </c>
      <c r="C79" s="192">
        <v>25.2</v>
      </c>
      <c r="D79" s="192">
        <f t="shared" si="2"/>
        <v>7.9127999999999998</v>
      </c>
    </row>
    <row r="80" spans="1:15" outlineLevel="1" x14ac:dyDescent="0.3">
      <c r="B80" s="178" t="s">
        <v>112</v>
      </c>
      <c r="C80" s="192">
        <v>25.2</v>
      </c>
      <c r="D80" s="192">
        <f t="shared" si="2"/>
        <v>7.9127999999999998</v>
      </c>
    </row>
    <row r="81" spans="2:11" ht="15" outlineLevel="1" thickBot="1" x14ac:dyDescent="0.35">
      <c r="B81" s="184" t="s">
        <v>113</v>
      </c>
      <c r="C81" s="193">
        <v>25.2</v>
      </c>
      <c r="D81" s="193">
        <f t="shared" si="2"/>
        <v>7.9127999999999998</v>
      </c>
    </row>
    <row r="82" spans="2:11" ht="15" outlineLevel="1" thickBot="1" x14ac:dyDescent="0.35"/>
    <row r="83" spans="2:11" ht="15" outlineLevel="1" thickBot="1" x14ac:dyDescent="0.35">
      <c r="B83" s="423" t="s">
        <v>116</v>
      </c>
      <c r="C83" s="426" t="s">
        <v>8</v>
      </c>
      <c r="D83" s="427"/>
      <c r="E83" s="427"/>
      <c r="F83" s="428"/>
      <c r="G83" s="426" t="s">
        <v>9</v>
      </c>
      <c r="H83" s="427"/>
      <c r="I83" s="427"/>
      <c r="J83" s="428"/>
      <c r="K83" s="407" t="s">
        <v>117</v>
      </c>
    </row>
    <row r="84" spans="2:11" outlineLevel="1" x14ac:dyDescent="0.3">
      <c r="B84" s="424"/>
      <c r="C84" s="431" t="s">
        <v>118</v>
      </c>
      <c r="D84" s="429" t="s">
        <v>13</v>
      </c>
      <c r="E84" s="429" t="s">
        <v>14</v>
      </c>
      <c r="F84" s="417" t="s">
        <v>15</v>
      </c>
      <c r="G84" s="431" t="s">
        <v>118</v>
      </c>
      <c r="H84" s="429" t="s">
        <v>119</v>
      </c>
      <c r="I84" s="429" t="s">
        <v>18</v>
      </c>
      <c r="J84" s="417" t="s">
        <v>19</v>
      </c>
      <c r="K84" s="408"/>
    </row>
    <row r="85" spans="2:11" ht="33.6" customHeight="1" outlineLevel="1" thickBot="1" x14ac:dyDescent="0.35">
      <c r="B85" s="425"/>
      <c r="C85" s="435"/>
      <c r="D85" s="436"/>
      <c r="E85" s="436"/>
      <c r="F85" s="437"/>
      <c r="G85" s="435"/>
      <c r="H85" s="436"/>
      <c r="I85" s="436"/>
      <c r="J85" s="437"/>
      <c r="K85" s="409"/>
    </row>
    <row r="86" spans="2:11" outlineLevel="1" x14ac:dyDescent="0.3">
      <c r="B86" s="178" t="s">
        <v>120</v>
      </c>
      <c r="C86" s="195">
        <f>SUM(D86:F86)</f>
        <v>1.854528469322718</v>
      </c>
      <c r="D86" s="196">
        <f>D77*$E$59</f>
        <v>1.1349931486254894</v>
      </c>
      <c r="E86" s="196">
        <f>D77*$F$59</f>
        <v>0.27920236113977276</v>
      </c>
      <c r="F86" s="197">
        <f>D78*$G$59</f>
        <v>0.44033295955745583</v>
      </c>
      <c r="G86" s="195">
        <f>SUM(H86:J86)</f>
        <v>3.1201108393404837</v>
      </c>
      <c r="H86" s="196">
        <f>D79*$I$59</f>
        <v>0.4245652193610206</v>
      </c>
      <c r="I86" s="196">
        <f>D80*$J$59</f>
        <v>1.3477728099897317</v>
      </c>
      <c r="J86" s="197">
        <f>D81*$J$59</f>
        <v>1.3477728099897317</v>
      </c>
      <c r="K86" s="198">
        <f>C86+G86</f>
        <v>4.9746393086632015</v>
      </c>
    </row>
    <row r="87" spans="2:11" outlineLevel="1" x14ac:dyDescent="0.3">
      <c r="B87" s="178" t="s">
        <v>121</v>
      </c>
      <c r="C87" s="179">
        <f>SUM(D87:F87)</f>
        <v>17.684079999999998</v>
      </c>
      <c r="D87" s="199"/>
      <c r="E87" s="199"/>
      <c r="F87" s="200">
        <f>F92</f>
        <v>17.684079999999998</v>
      </c>
      <c r="G87" s="179">
        <f>SUM(H87:J87)</f>
        <v>9.500119999999999</v>
      </c>
      <c r="H87" s="199">
        <f>F93</f>
        <v>9.500119999999999</v>
      </c>
      <c r="I87" s="199"/>
      <c r="J87" s="200"/>
      <c r="K87" s="198">
        <f>C87+G87</f>
        <v>27.184199999999997</v>
      </c>
    </row>
    <row r="88" spans="2:11" ht="15" outlineLevel="1" thickBot="1" x14ac:dyDescent="0.35">
      <c r="B88" s="201" t="s">
        <v>122</v>
      </c>
      <c r="C88" s="202">
        <f>C86+C87</f>
        <v>19.538608469322718</v>
      </c>
      <c r="D88" s="203">
        <f t="shared" ref="D88:J88" si="3">D86+D87</f>
        <v>1.1349931486254894</v>
      </c>
      <c r="E88" s="203">
        <f t="shared" si="3"/>
        <v>0.27920236113977276</v>
      </c>
      <c r="F88" s="204">
        <f t="shared" si="3"/>
        <v>18.124412959557453</v>
      </c>
      <c r="G88" s="202">
        <f t="shared" si="3"/>
        <v>12.620230839340483</v>
      </c>
      <c r="H88" s="203">
        <f t="shared" si="3"/>
        <v>9.9246852193610202</v>
      </c>
      <c r="I88" s="203">
        <f t="shared" si="3"/>
        <v>1.3477728099897317</v>
      </c>
      <c r="J88" s="204">
        <f t="shared" si="3"/>
        <v>1.3477728099897317</v>
      </c>
      <c r="K88" s="205">
        <f>K86+K87</f>
        <v>32.158839308663197</v>
      </c>
    </row>
    <row r="89" spans="2:11" ht="15" outlineLevel="1" thickBot="1" x14ac:dyDescent="0.35"/>
    <row r="90" spans="2:11" ht="57.6" customHeight="1" outlineLevel="1" x14ac:dyDescent="0.3">
      <c r="B90" s="206" t="s">
        <v>123</v>
      </c>
      <c r="C90" s="207" t="s">
        <v>124</v>
      </c>
      <c r="D90" s="208" t="s">
        <v>125</v>
      </c>
      <c r="E90" s="208" t="s">
        <v>126</v>
      </c>
      <c r="F90" s="209" t="s">
        <v>127</v>
      </c>
    </row>
    <row r="91" spans="2:11" outlineLevel="1" x14ac:dyDescent="0.3">
      <c r="B91" s="210" t="s">
        <v>128</v>
      </c>
      <c r="C91" s="179">
        <f>SUM(C92:C93)</f>
        <v>14.3</v>
      </c>
      <c r="D91" s="199">
        <f>SUM(D92:D93)</f>
        <v>1359.21</v>
      </c>
      <c r="E91" s="199"/>
      <c r="F91" s="200"/>
    </row>
    <row r="92" spans="2:11" outlineLevel="1" x14ac:dyDescent="0.3">
      <c r="B92" s="211" t="s">
        <v>129</v>
      </c>
      <c r="C92" s="179">
        <v>6.8</v>
      </c>
      <c r="D92" s="199">
        <v>884.20399999999995</v>
      </c>
      <c r="E92" s="199">
        <v>50</v>
      </c>
      <c r="F92" s="200">
        <f>D92/E92</f>
        <v>17.684079999999998</v>
      </c>
    </row>
    <row r="93" spans="2:11" ht="15" outlineLevel="1" thickBot="1" x14ac:dyDescent="0.35">
      <c r="B93" s="212" t="s">
        <v>130</v>
      </c>
      <c r="C93" s="186">
        <v>7.5</v>
      </c>
      <c r="D93" s="213">
        <v>475.00599999999997</v>
      </c>
      <c r="E93" s="213">
        <v>50</v>
      </c>
      <c r="F93" s="214">
        <f>D93/E93</f>
        <v>9.500119999999999</v>
      </c>
    </row>
    <row r="94" spans="2:11" ht="15" outlineLevel="1" thickBot="1" x14ac:dyDescent="0.35">
      <c r="F94" t="s">
        <v>131</v>
      </c>
    </row>
    <row r="95" spans="2:11" ht="15" outlineLevel="1" thickBot="1" x14ac:dyDescent="0.35">
      <c r="B95" s="423" t="s">
        <v>132</v>
      </c>
      <c r="C95" s="426" t="s">
        <v>8</v>
      </c>
      <c r="D95" s="427"/>
      <c r="E95" s="427"/>
      <c r="F95" s="428"/>
      <c r="G95" s="426" t="s">
        <v>9</v>
      </c>
      <c r="H95" s="427"/>
      <c r="I95" s="427"/>
      <c r="J95" s="428"/>
      <c r="K95" s="407" t="s">
        <v>117</v>
      </c>
    </row>
    <row r="96" spans="2:11" outlineLevel="1" x14ac:dyDescent="0.3">
      <c r="B96" s="424"/>
      <c r="C96" s="431" t="s">
        <v>118</v>
      </c>
      <c r="D96" s="429" t="s">
        <v>13</v>
      </c>
      <c r="E96" s="429" t="s">
        <v>14</v>
      </c>
      <c r="F96" s="417" t="s">
        <v>15</v>
      </c>
      <c r="G96" s="431" t="s">
        <v>118</v>
      </c>
      <c r="H96" s="429" t="s">
        <v>119</v>
      </c>
      <c r="I96" s="429" t="s">
        <v>18</v>
      </c>
      <c r="J96" s="417" t="s">
        <v>19</v>
      </c>
      <c r="K96" s="408"/>
    </row>
    <row r="97" spans="1:15" ht="15" outlineLevel="1" thickBot="1" x14ac:dyDescent="0.35">
      <c r="B97" s="425"/>
      <c r="C97" s="435"/>
      <c r="D97" s="436"/>
      <c r="E97" s="436"/>
      <c r="F97" s="437"/>
      <c r="G97" s="435"/>
      <c r="H97" s="436"/>
      <c r="I97" s="436"/>
      <c r="J97" s="437"/>
      <c r="K97" s="409"/>
    </row>
    <row r="98" spans="1:15" outlineLevel="1" x14ac:dyDescent="0.3">
      <c r="B98" s="178" t="s">
        <v>133</v>
      </c>
      <c r="C98" s="215">
        <f>D98+F98</f>
        <v>0.96909363042725127</v>
      </c>
      <c r="D98" s="216">
        <f>E58</f>
        <v>0.39804804095041924</v>
      </c>
      <c r="E98" s="216">
        <f>F58</f>
        <v>0.12438321747358057</v>
      </c>
      <c r="F98" s="217">
        <f>G58</f>
        <v>0.57104558947683204</v>
      </c>
      <c r="G98" s="215">
        <f>H98+I98+J98</f>
        <v>1.2648944449255191</v>
      </c>
      <c r="H98" s="216">
        <f>I58</f>
        <v>0.49452431334043878</v>
      </c>
      <c r="I98" s="216">
        <f>J58</f>
        <v>0.63809149937038034</v>
      </c>
      <c r="J98" s="217">
        <f>K58</f>
        <v>0.13227863221469999</v>
      </c>
      <c r="K98" s="80">
        <f>C98+G98</f>
        <v>2.2339880753527703</v>
      </c>
    </row>
    <row r="99" spans="1:15" outlineLevel="1" x14ac:dyDescent="0.3">
      <c r="B99" s="178" t="s">
        <v>134</v>
      </c>
      <c r="C99" s="218">
        <f>D99+F99</f>
        <v>0.98427228313707826</v>
      </c>
      <c r="D99" s="219">
        <f>($E$49+D88)/(D77+$F$18)</f>
        <v>0.39540869541117979</v>
      </c>
      <c r="E99" s="219">
        <f>($F$49+E88)/(D77+$F$18)</f>
        <v>0.12345960547654165</v>
      </c>
      <c r="F99" s="220">
        <f>($G$49+F88)/(D78+$G$18)</f>
        <v>0.58886358772589853</v>
      </c>
      <c r="G99" s="218">
        <f>H99+I99+J99</f>
        <v>1.2688160430230226</v>
      </c>
      <c r="H99" s="219">
        <f>(H88+$I$49)/($I$18+D79)</f>
        <v>0.50358358297030614</v>
      </c>
      <c r="I99" s="219">
        <f>(I88+$J$49)/($J$18+D80)</f>
        <v>0.63248435820448057</v>
      </c>
      <c r="J99" s="220">
        <f>(J88+$K$49)/($K$18+D81)</f>
        <v>0.13274810184823596</v>
      </c>
      <c r="K99" s="80">
        <f>C99+G99</f>
        <v>2.2530883261601007</v>
      </c>
    </row>
    <row r="100" spans="1:15" ht="24" customHeight="1" outlineLevel="1" thickBot="1" x14ac:dyDescent="0.35">
      <c r="B100" s="221" t="s">
        <v>135</v>
      </c>
      <c r="C100" s="222">
        <f>C99-C98</f>
        <v>1.517865270982699E-2</v>
      </c>
      <c r="D100" s="223">
        <f t="shared" ref="D100:J100" si="4">D99-D98</f>
        <v>-2.639345539239446E-3</v>
      </c>
      <c r="E100" s="223">
        <f t="shared" si="4"/>
        <v>-9.236119970389145E-4</v>
      </c>
      <c r="F100" s="224">
        <f t="shared" si="4"/>
        <v>1.7817998249066491E-2</v>
      </c>
      <c r="G100" s="222">
        <f t="shared" si="4"/>
        <v>3.9215980975035869E-3</v>
      </c>
      <c r="H100" s="223">
        <f t="shared" si="4"/>
        <v>9.0592696298673614E-3</v>
      </c>
      <c r="I100" s="223">
        <f t="shared" si="4"/>
        <v>-5.6071411658997761E-3</v>
      </c>
      <c r="J100" s="224">
        <f t="shared" si="4"/>
        <v>4.6946963353597382E-4</v>
      </c>
      <c r="K100" s="225">
        <f>C100+G100</f>
        <v>1.9100250807330577E-2</v>
      </c>
    </row>
    <row r="101" spans="1:15" outlineLevel="1" x14ac:dyDescent="0.3"/>
    <row r="102" spans="1:15" ht="15" outlineLevel="1" thickBot="1" x14ac:dyDescent="0.35">
      <c r="A102" s="1" t="s">
        <v>136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6" outlineLevel="1" thickTop="1" thickBot="1" x14ac:dyDescent="0.35"/>
    <row r="104" spans="1:15" ht="34.200000000000003" outlineLevel="1" x14ac:dyDescent="0.3">
      <c r="B104" s="190" t="s">
        <v>107</v>
      </c>
      <c r="C104" s="191" t="s">
        <v>108</v>
      </c>
    </row>
    <row r="105" spans="1:15" outlineLevel="1" x14ac:dyDescent="0.3">
      <c r="B105" s="178" t="s">
        <v>109</v>
      </c>
      <c r="C105" s="192">
        <v>454</v>
      </c>
    </row>
    <row r="106" spans="1:15" outlineLevel="1" x14ac:dyDescent="0.3">
      <c r="B106" s="178" t="s">
        <v>110</v>
      </c>
      <c r="C106" s="192">
        <v>454</v>
      </c>
    </row>
    <row r="107" spans="1:15" outlineLevel="1" x14ac:dyDescent="0.3">
      <c r="B107" s="178" t="s">
        <v>111</v>
      </c>
      <c r="C107" s="192">
        <v>518</v>
      </c>
    </row>
    <row r="108" spans="1:15" outlineLevel="1" x14ac:dyDescent="0.3">
      <c r="B108" s="178" t="s">
        <v>112</v>
      </c>
      <c r="C108" s="192">
        <v>518</v>
      </c>
    </row>
    <row r="109" spans="1:15" ht="15" outlineLevel="1" thickBot="1" x14ac:dyDescent="0.35">
      <c r="B109" s="184" t="s">
        <v>113</v>
      </c>
      <c r="C109" s="193">
        <v>518</v>
      </c>
    </row>
    <row r="110" spans="1:15" ht="15" outlineLevel="1" thickBot="1" x14ac:dyDescent="0.35"/>
    <row r="111" spans="1:15" ht="79.8" outlineLevel="1" x14ac:dyDescent="0.3">
      <c r="B111" s="194" t="s">
        <v>107</v>
      </c>
      <c r="C111" s="191" t="s">
        <v>114</v>
      </c>
      <c r="D111" s="191" t="s">
        <v>115</v>
      </c>
    </row>
    <row r="112" spans="1:15" outlineLevel="1" x14ac:dyDescent="0.3">
      <c r="B112" s="178" t="s">
        <v>109</v>
      </c>
      <c r="C112" s="192">
        <v>25.2</v>
      </c>
      <c r="D112" s="192">
        <f>C112*C105/1000</f>
        <v>11.440799999999999</v>
      </c>
    </row>
    <row r="113" spans="2:11" outlineLevel="1" x14ac:dyDescent="0.3">
      <c r="B113" s="178" t="s">
        <v>110</v>
      </c>
      <c r="C113" s="192">
        <v>25.2</v>
      </c>
      <c r="D113" s="192">
        <f t="shared" ref="D113:D116" si="5">C113*C106/1000</f>
        <v>11.440799999999999</v>
      </c>
    </row>
    <row r="114" spans="2:11" outlineLevel="1" x14ac:dyDescent="0.3">
      <c r="B114" s="178" t="s">
        <v>111</v>
      </c>
      <c r="C114" s="192">
        <v>25.2</v>
      </c>
      <c r="D114" s="192">
        <f t="shared" si="5"/>
        <v>13.053600000000001</v>
      </c>
    </row>
    <row r="115" spans="2:11" outlineLevel="1" x14ac:dyDescent="0.3">
      <c r="B115" s="178" t="s">
        <v>112</v>
      </c>
      <c r="C115" s="192">
        <v>25.2</v>
      </c>
      <c r="D115" s="192">
        <f t="shared" si="5"/>
        <v>13.053600000000001</v>
      </c>
    </row>
    <row r="116" spans="2:11" ht="15" outlineLevel="1" thickBot="1" x14ac:dyDescent="0.35">
      <c r="B116" s="184" t="s">
        <v>113</v>
      </c>
      <c r="C116" s="193">
        <v>25.2</v>
      </c>
      <c r="D116" s="193">
        <f t="shared" si="5"/>
        <v>13.053600000000001</v>
      </c>
    </row>
    <row r="117" spans="2:11" ht="15" outlineLevel="1" thickBot="1" x14ac:dyDescent="0.35"/>
    <row r="118" spans="2:11" ht="15" outlineLevel="1" thickBot="1" x14ac:dyDescent="0.35">
      <c r="B118" s="423" t="s">
        <v>116</v>
      </c>
      <c r="C118" s="426" t="s">
        <v>8</v>
      </c>
      <c r="D118" s="427"/>
      <c r="E118" s="427"/>
      <c r="F118" s="428"/>
      <c r="G118" s="426" t="s">
        <v>9</v>
      </c>
      <c r="H118" s="427"/>
      <c r="I118" s="427"/>
      <c r="J118" s="428"/>
      <c r="K118" s="407" t="s">
        <v>117</v>
      </c>
    </row>
    <row r="119" spans="2:11" outlineLevel="1" x14ac:dyDescent="0.3">
      <c r="B119" s="424"/>
      <c r="C119" s="431" t="s">
        <v>118</v>
      </c>
      <c r="D119" s="429" t="s">
        <v>13</v>
      </c>
      <c r="E119" s="429" t="s">
        <v>14</v>
      </c>
      <c r="F119" s="417" t="s">
        <v>15</v>
      </c>
      <c r="G119" s="431" t="s">
        <v>118</v>
      </c>
      <c r="H119" s="429" t="s">
        <v>119</v>
      </c>
      <c r="I119" s="429" t="s">
        <v>18</v>
      </c>
      <c r="J119" s="417" t="s">
        <v>19</v>
      </c>
      <c r="K119" s="408"/>
    </row>
    <row r="120" spans="2:11" ht="15" outlineLevel="1" thickBot="1" x14ac:dyDescent="0.35">
      <c r="B120" s="425"/>
      <c r="C120" s="435"/>
      <c r="D120" s="436"/>
      <c r="E120" s="436"/>
      <c r="F120" s="437"/>
      <c r="G120" s="435"/>
      <c r="H120" s="436"/>
      <c r="I120" s="436"/>
      <c r="J120" s="437"/>
      <c r="K120" s="409"/>
    </row>
    <row r="121" spans="2:11" outlineLevel="1" x14ac:dyDescent="0.3">
      <c r="B121" s="178" t="s">
        <v>120</v>
      </c>
      <c r="C121" s="195">
        <f>SUM(D121:F121)</f>
        <v>2.6813882964092803</v>
      </c>
      <c r="D121" s="196">
        <f>D112*$E$59</f>
        <v>1.6410410492865357</v>
      </c>
      <c r="E121" s="196">
        <f>D112*$F$59</f>
        <v>0.4036874903103721</v>
      </c>
      <c r="F121" s="197">
        <f>D113*$G$59</f>
        <v>0.63665975681237241</v>
      </c>
      <c r="G121" s="195">
        <f>SUM(H121:J121)</f>
        <v>5.1471892190393973</v>
      </c>
      <c r="H121" s="196">
        <f>D114*$I$59</f>
        <v>0.70039740009238438</v>
      </c>
      <c r="I121" s="196">
        <f>D115*$J$59</f>
        <v>2.2233959094735067</v>
      </c>
      <c r="J121" s="197">
        <f>D116*$J$59</f>
        <v>2.2233959094735067</v>
      </c>
      <c r="K121" s="198">
        <f>C121+G121</f>
        <v>7.8285775154486776</v>
      </c>
    </row>
    <row r="122" spans="2:11" outlineLevel="1" x14ac:dyDescent="0.3">
      <c r="B122" s="178" t="s">
        <v>121</v>
      </c>
      <c r="C122" s="179">
        <f>SUM(D122:F122)</f>
        <v>23.655000000000001</v>
      </c>
      <c r="D122" s="199"/>
      <c r="E122" s="199"/>
      <c r="F122" s="200">
        <f>F127</f>
        <v>23.655000000000001</v>
      </c>
      <c r="G122" s="179">
        <f>SUM(H122:J122)</f>
        <v>8.8376000000000001</v>
      </c>
      <c r="H122" s="199">
        <f>F128</f>
        <v>8.8376000000000001</v>
      </c>
      <c r="I122" s="199"/>
      <c r="J122" s="200"/>
      <c r="K122" s="198">
        <f>C122+G122</f>
        <v>32.492600000000003</v>
      </c>
    </row>
    <row r="123" spans="2:11" ht="15" outlineLevel="1" thickBot="1" x14ac:dyDescent="0.35">
      <c r="B123" s="201" t="s">
        <v>122</v>
      </c>
      <c r="C123" s="202">
        <f>C121+C122</f>
        <v>26.336388296409282</v>
      </c>
      <c r="D123" s="203">
        <f t="shared" ref="D123:J123" si="6">D121+D122</f>
        <v>1.6410410492865357</v>
      </c>
      <c r="E123" s="203">
        <f t="shared" si="6"/>
        <v>0.4036874903103721</v>
      </c>
      <c r="F123" s="204">
        <f t="shared" si="6"/>
        <v>24.291659756812372</v>
      </c>
      <c r="G123" s="202">
        <f t="shared" si="6"/>
        <v>13.984789219039397</v>
      </c>
      <c r="H123" s="203">
        <f t="shared" si="6"/>
        <v>9.5379974000923848</v>
      </c>
      <c r="I123" s="203">
        <f t="shared" si="6"/>
        <v>2.2233959094735067</v>
      </c>
      <c r="J123" s="204">
        <f t="shared" si="6"/>
        <v>2.2233959094735067</v>
      </c>
      <c r="K123" s="205">
        <f>K121+K122</f>
        <v>40.321177515448682</v>
      </c>
    </row>
    <row r="124" spans="2:11" ht="15" outlineLevel="1" thickBot="1" x14ac:dyDescent="0.35"/>
    <row r="125" spans="2:11" ht="34.200000000000003" outlineLevel="1" x14ac:dyDescent="0.3">
      <c r="B125" s="206" t="s">
        <v>123</v>
      </c>
      <c r="C125" s="207" t="s">
        <v>124</v>
      </c>
      <c r="D125" s="208" t="s">
        <v>125</v>
      </c>
      <c r="E125" s="208" t="s">
        <v>126</v>
      </c>
      <c r="F125" s="209" t="s">
        <v>127</v>
      </c>
    </row>
    <row r="126" spans="2:11" outlineLevel="1" x14ac:dyDescent="0.3">
      <c r="B126" s="210" t="s">
        <v>128</v>
      </c>
      <c r="C126" s="179">
        <f>SUM(C127:C128)</f>
        <v>15.5</v>
      </c>
      <c r="D126" s="199">
        <f>SUM(D127:D128)</f>
        <v>1624.63</v>
      </c>
      <c r="E126" s="199"/>
      <c r="F126" s="200"/>
    </row>
    <row r="127" spans="2:11" outlineLevel="1" x14ac:dyDescent="0.3">
      <c r="B127" s="211" t="s">
        <v>129</v>
      </c>
      <c r="C127" s="179">
        <v>6.6</v>
      </c>
      <c r="D127" s="199">
        <v>1182.75</v>
      </c>
      <c r="E127" s="199">
        <v>50</v>
      </c>
      <c r="F127" s="200">
        <f>D127/E127</f>
        <v>23.655000000000001</v>
      </c>
    </row>
    <row r="128" spans="2:11" ht="15" outlineLevel="1" thickBot="1" x14ac:dyDescent="0.35">
      <c r="B128" s="212" t="s">
        <v>130</v>
      </c>
      <c r="C128" s="186">
        <v>8.9</v>
      </c>
      <c r="D128" s="213">
        <v>441.88</v>
      </c>
      <c r="E128" s="213">
        <v>50</v>
      </c>
      <c r="F128" s="214">
        <f>D128/E128</f>
        <v>8.8376000000000001</v>
      </c>
    </row>
    <row r="129" spans="1:16" ht="15" outlineLevel="1" thickBot="1" x14ac:dyDescent="0.35">
      <c r="F129" t="s">
        <v>131</v>
      </c>
    </row>
    <row r="130" spans="1:16" ht="15" outlineLevel="1" thickBot="1" x14ac:dyDescent="0.35">
      <c r="B130" s="423" t="s">
        <v>132</v>
      </c>
      <c r="C130" s="426" t="s">
        <v>8</v>
      </c>
      <c r="D130" s="427"/>
      <c r="E130" s="427"/>
      <c r="F130" s="428"/>
      <c r="G130" s="426" t="s">
        <v>9</v>
      </c>
      <c r="H130" s="427"/>
      <c r="I130" s="427"/>
      <c r="J130" s="428"/>
      <c r="K130" s="407" t="s">
        <v>117</v>
      </c>
    </row>
    <row r="131" spans="1:16" outlineLevel="1" x14ac:dyDescent="0.3">
      <c r="B131" s="424"/>
      <c r="C131" s="431" t="s">
        <v>118</v>
      </c>
      <c r="D131" s="429" t="s">
        <v>13</v>
      </c>
      <c r="E131" s="429" t="s">
        <v>14</v>
      </c>
      <c r="F131" s="417" t="s">
        <v>15</v>
      </c>
      <c r="G131" s="431" t="s">
        <v>118</v>
      </c>
      <c r="H131" s="429" t="s">
        <v>119</v>
      </c>
      <c r="I131" s="429" t="s">
        <v>18</v>
      </c>
      <c r="J131" s="417" t="s">
        <v>19</v>
      </c>
      <c r="K131" s="408"/>
    </row>
    <row r="132" spans="1:16" ht="15" outlineLevel="1" thickBot="1" x14ac:dyDescent="0.35">
      <c r="B132" s="425"/>
      <c r="C132" s="435"/>
      <c r="D132" s="436"/>
      <c r="E132" s="436"/>
      <c r="F132" s="437"/>
      <c r="G132" s="435"/>
      <c r="H132" s="436"/>
      <c r="I132" s="436"/>
      <c r="J132" s="437"/>
      <c r="K132" s="409"/>
    </row>
    <row r="133" spans="1:16" outlineLevel="1" x14ac:dyDescent="0.3">
      <c r="B133" s="178" t="s">
        <v>133</v>
      </c>
      <c r="C133" s="215">
        <f>D133+F133</f>
        <v>0.96909363042725127</v>
      </c>
      <c r="D133" s="216">
        <f>E58</f>
        <v>0.39804804095041924</v>
      </c>
      <c r="E133" s="216">
        <f>F58</f>
        <v>0.12438321747358057</v>
      </c>
      <c r="F133" s="217">
        <f>G58</f>
        <v>0.57104558947683204</v>
      </c>
      <c r="G133" s="215">
        <f>H133+I133+J133</f>
        <v>1.2648944449255191</v>
      </c>
      <c r="H133" s="216">
        <f>I58</f>
        <v>0.49452431334043878</v>
      </c>
      <c r="I133" s="216">
        <f>J58</f>
        <v>0.63809149937038034</v>
      </c>
      <c r="J133" s="217">
        <f>K58</f>
        <v>0.13227863221469999</v>
      </c>
      <c r="K133" s="80">
        <f>C133+G133</f>
        <v>2.2339880753527703</v>
      </c>
    </row>
    <row r="134" spans="1:16" outlineLevel="1" x14ac:dyDescent="0.3">
      <c r="B134" s="178" t="s">
        <v>134</v>
      </c>
      <c r="C134" s="218">
        <f>D134+F134</f>
        <v>0.98844428393014749</v>
      </c>
      <c r="D134" s="219">
        <f>($E$49+D123)/(D112+$F$18)</f>
        <v>0.39424947365887358</v>
      </c>
      <c r="E134" s="219">
        <f>($F$49+E123)/(D112+$F$18)</f>
        <v>0.12305394767170305</v>
      </c>
      <c r="F134" s="220">
        <f>($G$49+F123)/(D113+$G$18)</f>
        <v>0.59419481027127385</v>
      </c>
      <c r="G134" s="218">
        <f>H134+I134+J134</f>
        <v>1.261094005371473</v>
      </c>
      <c r="H134" s="219">
        <f>(H123+$I$49)/($I$18+D114)</f>
        <v>0.4991340738257759</v>
      </c>
      <c r="I134" s="219">
        <f>(I123+$J$49)/($J$18+D115)</f>
        <v>0.6289129827855664</v>
      </c>
      <c r="J134" s="220">
        <f>(J123+$K$49)/($K$18+D116)</f>
        <v>0.13304694876013079</v>
      </c>
      <c r="K134" s="80">
        <f>C134+G134</f>
        <v>2.2495382893016203</v>
      </c>
    </row>
    <row r="135" spans="1:16" ht="15" outlineLevel="1" thickBot="1" x14ac:dyDescent="0.35">
      <c r="B135" s="221" t="s">
        <v>135</v>
      </c>
      <c r="C135" s="222">
        <f>C134-C133</f>
        <v>1.935065350289622E-2</v>
      </c>
      <c r="D135" s="223">
        <f t="shared" ref="D135:J135" si="7">D134-D133</f>
        <v>-3.7985672915456514E-3</v>
      </c>
      <c r="E135" s="223">
        <f t="shared" si="7"/>
        <v>-1.3292698018775168E-3</v>
      </c>
      <c r="F135" s="224">
        <f t="shared" si="7"/>
        <v>2.3149220794441816E-2</v>
      </c>
      <c r="G135" s="222">
        <f t="shared" si="7"/>
        <v>-3.8004395540460756E-3</v>
      </c>
      <c r="H135" s="223">
        <f t="shared" si="7"/>
        <v>4.6097604853371221E-3</v>
      </c>
      <c r="I135" s="223">
        <f t="shared" si="7"/>
        <v>-9.1785165848139449E-3</v>
      </c>
      <c r="J135" s="224">
        <f t="shared" si="7"/>
        <v>7.6831654543080274E-4</v>
      </c>
      <c r="K135" s="225">
        <f>C135+G135</f>
        <v>1.5550213948850145E-2</v>
      </c>
    </row>
    <row r="136" spans="1:16" outlineLevel="1" x14ac:dyDescent="0.3"/>
    <row r="137" spans="1:16" ht="15" thickBot="1" x14ac:dyDescent="0.35">
      <c r="A137" s="1" t="s">
        <v>205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6" ht="15.6" thickTop="1" thickBot="1" x14ac:dyDescent="0.35"/>
    <row r="139" spans="1:16" ht="34.950000000000003" customHeight="1" thickBot="1" x14ac:dyDescent="0.35">
      <c r="B139" s="423" t="s">
        <v>138</v>
      </c>
      <c r="C139" s="438" t="s">
        <v>8</v>
      </c>
      <c r="D139" s="440"/>
      <c r="E139" s="440"/>
      <c r="F139" s="440"/>
      <c r="G139" s="439"/>
      <c r="H139" s="438" t="s">
        <v>9</v>
      </c>
      <c r="I139" s="440"/>
      <c r="J139" s="440"/>
      <c r="K139" s="440"/>
      <c r="L139" s="439"/>
      <c r="M139" s="438" t="s">
        <v>139</v>
      </c>
      <c r="N139" s="440"/>
      <c r="O139" s="440"/>
      <c r="P139" s="439"/>
    </row>
    <row r="140" spans="1:16" ht="40.950000000000003" customHeight="1" thickBot="1" x14ac:dyDescent="0.35">
      <c r="B140" s="424"/>
      <c r="C140" s="438" t="s">
        <v>140</v>
      </c>
      <c r="D140" s="439"/>
      <c r="E140" s="438" t="s">
        <v>141</v>
      </c>
      <c r="F140" s="439"/>
      <c r="G140" s="407" t="s">
        <v>108</v>
      </c>
      <c r="H140" s="438" t="s">
        <v>140</v>
      </c>
      <c r="I140" s="439"/>
      <c r="J140" s="438" t="s">
        <v>141</v>
      </c>
      <c r="K140" s="439"/>
      <c r="L140" s="407" t="s">
        <v>108</v>
      </c>
      <c r="M140" s="438" t="s">
        <v>140</v>
      </c>
      <c r="N140" s="439"/>
      <c r="O140" s="438" t="s">
        <v>141</v>
      </c>
      <c r="P140" s="439"/>
    </row>
    <row r="141" spans="1:16" ht="15" thickBot="1" x14ac:dyDescent="0.35">
      <c r="B141" s="425"/>
      <c r="C141" s="227" t="s">
        <v>142</v>
      </c>
      <c r="D141" s="227" t="s">
        <v>143</v>
      </c>
      <c r="E141" s="227" t="s">
        <v>142</v>
      </c>
      <c r="F141" s="227" t="s">
        <v>143</v>
      </c>
      <c r="G141" s="409"/>
      <c r="H141" s="227" t="s">
        <v>142</v>
      </c>
      <c r="I141" s="227" t="s">
        <v>143</v>
      </c>
      <c r="J141" s="227" t="s">
        <v>142</v>
      </c>
      <c r="K141" s="227" t="s">
        <v>143</v>
      </c>
      <c r="L141" s="409"/>
      <c r="M141" s="227" t="s">
        <v>142</v>
      </c>
      <c r="N141" s="227" t="s">
        <v>143</v>
      </c>
      <c r="O141" s="227" t="s">
        <v>142</v>
      </c>
      <c r="P141" s="227" t="s">
        <v>143</v>
      </c>
    </row>
    <row r="142" spans="1:16" ht="26.4" x14ac:dyDescent="0.3">
      <c r="B142" s="228" t="s">
        <v>144</v>
      </c>
      <c r="C142" s="350">
        <v>22.6</v>
      </c>
      <c r="D142" s="230">
        <v>0.161</v>
      </c>
      <c r="E142" s="230"/>
      <c r="F142" s="230"/>
      <c r="G142" s="231"/>
      <c r="H142" s="350">
        <v>20.399999999999999</v>
      </c>
      <c r="I142" s="230">
        <v>0.16</v>
      </c>
      <c r="J142" s="230"/>
      <c r="K142" s="230"/>
      <c r="L142" s="231"/>
      <c r="M142" s="229"/>
      <c r="N142" s="230"/>
      <c r="O142" s="230"/>
      <c r="P142" s="231"/>
    </row>
    <row r="143" spans="1:16" ht="26.4" x14ac:dyDescent="0.3">
      <c r="B143" s="232" t="s">
        <v>145</v>
      </c>
      <c r="C143" s="351">
        <v>26.84</v>
      </c>
      <c r="D143" s="234">
        <v>0.22800000000000001</v>
      </c>
      <c r="E143" s="234"/>
      <c r="F143" s="234"/>
      <c r="G143" s="235"/>
      <c r="H143" s="351">
        <v>31.65</v>
      </c>
      <c r="I143" s="234">
        <v>0.2</v>
      </c>
      <c r="J143" s="234"/>
      <c r="K143" s="234"/>
      <c r="L143" s="235"/>
      <c r="M143" s="233"/>
      <c r="N143" s="234"/>
      <c r="O143" s="234"/>
      <c r="P143" s="235"/>
    </row>
    <row r="144" spans="1:16" x14ac:dyDescent="0.3">
      <c r="B144" s="178" t="s">
        <v>146</v>
      </c>
      <c r="C144" s="233"/>
      <c r="D144" s="234"/>
      <c r="E144" s="234">
        <v>33.11</v>
      </c>
      <c r="F144" s="234">
        <v>0.41</v>
      </c>
      <c r="G144" s="235">
        <v>12</v>
      </c>
      <c r="H144" s="233"/>
      <c r="I144" s="234"/>
      <c r="J144" s="234"/>
      <c r="K144" s="234"/>
      <c r="L144" s="235"/>
      <c r="M144" s="233"/>
      <c r="N144" s="234"/>
      <c r="O144" s="234"/>
      <c r="P144" s="235"/>
    </row>
    <row r="145" spans="2:16" x14ac:dyDescent="0.3">
      <c r="B145" s="178" t="s">
        <v>147</v>
      </c>
      <c r="C145" s="233">
        <v>90</v>
      </c>
      <c r="D145" s="234">
        <v>0.873</v>
      </c>
      <c r="E145" s="234"/>
      <c r="F145" s="234"/>
      <c r="G145" s="235"/>
      <c r="H145" s="233"/>
      <c r="I145" s="234"/>
      <c r="J145" s="234"/>
      <c r="K145" s="234"/>
      <c r="L145" s="235"/>
      <c r="M145" s="233"/>
      <c r="N145" s="234"/>
      <c r="O145" s="234"/>
      <c r="P145" s="235"/>
    </row>
    <row r="146" spans="2:16" ht="26.4" x14ac:dyDescent="0.3">
      <c r="B146" s="232" t="s">
        <v>148</v>
      </c>
      <c r="C146" s="233"/>
      <c r="D146" s="234"/>
      <c r="E146" s="234">
        <v>25.15</v>
      </c>
      <c r="F146" s="234">
        <v>0.14899999999999999</v>
      </c>
      <c r="G146" s="235"/>
      <c r="H146" s="233"/>
      <c r="I146" s="234"/>
      <c r="J146" s="234">
        <v>47.04</v>
      </c>
      <c r="K146" s="234">
        <v>0.36899999999999999</v>
      </c>
      <c r="L146" s="235"/>
      <c r="M146" s="233"/>
      <c r="N146" s="234"/>
      <c r="O146" s="234"/>
      <c r="P146" s="235"/>
    </row>
    <row r="147" spans="2:16" x14ac:dyDescent="0.3">
      <c r="B147" s="178" t="s">
        <v>149</v>
      </c>
      <c r="C147" s="233"/>
      <c r="D147" s="234"/>
      <c r="E147" s="348">
        <v>21.22</v>
      </c>
      <c r="F147" s="234">
        <v>0.09</v>
      </c>
      <c r="G147" s="235">
        <v>10</v>
      </c>
      <c r="H147" s="233"/>
      <c r="I147" s="234"/>
      <c r="J147" s="234"/>
      <c r="K147" s="234"/>
      <c r="L147" s="235"/>
      <c r="M147" s="233"/>
      <c r="N147" s="234"/>
      <c r="O147" s="234"/>
      <c r="P147" s="235"/>
    </row>
    <row r="148" spans="2:16" x14ac:dyDescent="0.3">
      <c r="B148" s="178" t="s">
        <v>150</v>
      </c>
      <c r="C148" s="233"/>
      <c r="D148" s="234"/>
      <c r="E148" s="234"/>
      <c r="F148" s="234"/>
      <c r="G148" s="235"/>
      <c r="H148" s="233"/>
      <c r="I148" s="234"/>
      <c r="J148" s="234">
        <v>23</v>
      </c>
      <c r="K148" s="234">
        <v>0.14000000000000001</v>
      </c>
      <c r="L148" s="235"/>
      <c r="M148" s="233"/>
      <c r="N148" s="234"/>
      <c r="O148" s="234"/>
      <c r="P148" s="235"/>
    </row>
    <row r="149" spans="2:16" ht="26.4" x14ac:dyDescent="0.3">
      <c r="B149" s="232" t="s">
        <v>151</v>
      </c>
      <c r="C149" s="233">
        <v>44.16</v>
      </c>
      <c r="D149" s="234">
        <v>0.35699999999999998</v>
      </c>
      <c r="E149" s="234"/>
      <c r="F149" s="234"/>
      <c r="G149" s="235"/>
      <c r="H149" s="233">
        <v>72.67</v>
      </c>
      <c r="I149" s="234">
        <v>0.495</v>
      </c>
      <c r="J149" s="234"/>
      <c r="K149" s="234"/>
      <c r="L149" s="235"/>
      <c r="M149" s="233">
        <v>31.3</v>
      </c>
      <c r="N149" s="234">
        <v>0.22</v>
      </c>
      <c r="O149" s="234"/>
      <c r="P149" s="235"/>
    </row>
    <row r="150" spans="2:16" ht="39.6" x14ac:dyDescent="0.3">
      <c r="B150" s="232" t="s">
        <v>152</v>
      </c>
      <c r="C150" s="233">
        <v>34.4</v>
      </c>
      <c r="D150" s="234">
        <v>0.40200000000000002</v>
      </c>
      <c r="E150" s="234"/>
      <c r="F150" s="234"/>
      <c r="G150" s="235"/>
      <c r="H150" s="233">
        <v>39.700000000000003</v>
      </c>
      <c r="I150" s="234">
        <v>0.25600000000000001</v>
      </c>
      <c r="J150" s="234"/>
      <c r="K150" s="234"/>
      <c r="L150" s="235"/>
      <c r="M150" s="233">
        <v>42.3</v>
      </c>
      <c r="N150" s="234">
        <v>0.152</v>
      </c>
      <c r="O150" s="234">
        <v>33.6</v>
      </c>
      <c r="P150" s="235">
        <v>0.21</v>
      </c>
    </row>
    <row r="151" spans="2:16" ht="26.4" x14ac:dyDescent="0.3">
      <c r="B151" s="232" t="s">
        <v>153</v>
      </c>
      <c r="C151" s="233">
        <v>8.3000000000000007</v>
      </c>
      <c r="D151" s="234">
        <v>0.05</v>
      </c>
      <c r="E151" s="234"/>
      <c r="F151" s="234"/>
      <c r="G151" s="235">
        <v>20</v>
      </c>
      <c r="H151" s="233"/>
      <c r="I151" s="234"/>
      <c r="J151" s="234"/>
      <c r="K151" s="234"/>
      <c r="L151" s="235"/>
      <c r="M151" s="233"/>
      <c r="N151" s="234"/>
      <c r="O151" s="234">
        <v>140</v>
      </c>
      <c r="P151" s="235">
        <v>0.87</v>
      </c>
    </row>
    <row r="152" spans="2:16" ht="39.6" x14ac:dyDescent="0.3">
      <c r="B152" s="343" t="s">
        <v>202</v>
      </c>
      <c r="C152" s="349">
        <v>78.540000000000006</v>
      </c>
      <c r="D152" s="345">
        <v>0.44900000000000001</v>
      </c>
      <c r="E152" s="345">
        <v>26.04</v>
      </c>
      <c r="F152" s="345">
        <v>0.159</v>
      </c>
      <c r="G152" s="346"/>
      <c r="H152" s="349">
        <v>58.72</v>
      </c>
      <c r="I152" s="345">
        <v>0.32800000000000001</v>
      </c>
      <c r="J152" s="345">
        <v>23.59</v>
      </c>
      <c r="K152" s="345">
        <v>0.14399999999999999</v>
      </c>
      <c r="L152" s="346"/>
      <c r="M152" s="344"/>
      <c r="N152" s="345"/>
      <c r="O152" s="345">
        <v>13.1</v>
      </c>
      <c r="P152" s="346">
        <v>0.08</v>
      </c>
    </row>
    <row r="153" spans="2:16" ht="30" customHeight="1" x14ac:dyDescent="0.3">
      <c r="B153" s="343" t="s">
        <v>203</v>
      </c>
      <c r="C153" s="344">
        <v>200.01</v>
      </c>
      <c r="D153" s="345">
        <v>0.53400000000000003</v>
      </c>
      <c r="E153" s="345"/>
      <c r="F153" s="345"/>
      <c r="G153" s="346"/>
      <c r="H153" s="344">
        <v>129.03</v>
      </c>
      <c r="I153" s="345">
        <v>0.433</v>
      </c>
      <c r="J153" s="345"/>
      <c r="K153" s="345"/>
      <c r="L153" s="346"/>
      <c r="M153" s="344">
        <v>228.96</v>
      </c>
      <c r="N153" s="345">
        <v>0.56100000000000005</v>
      </c>
      <c r="O153" s="345"/>
      <c r="P153" s="346"/>
    </row>
    <row r="154" spans="2:16" x14ac:dyDescent="0.3">
      <c r="B154" s="232" t="s">
        <v>204</v>
      </c>
      <c r="C154" s="344">
        <v>30</v>
      </c>
      <c r="D154" s="345">
        <v>0.4</v>
      </c>
      <c r="E154" s="345"/>
      <c r="F154" s="345"/>
      <c r="G154" s="346"/>
      <c r="H154" s="344"/>
      <c r="I154" s="345"/>
      <c r="J154" s="345"/>
      <c r="K154" s="345"/>
      <c r="L154" s="346"/>
      <c r="M154" s="344"/>
      <c r="N154" s="345"/>
      <c r="O154" s="345"/>
      <c r="P154" s="346"/>
    </row>
    <row r="155" spans="2:16" ht="27.6" x14ac:dyDescent="0.3">
      <c r="B155" s="347" t="s">
        <v>216</v>
      </c>
      <c r="C155" s="344"/>
      <c r="D155" s="345"/>
      <c r="E155" s="352">
        <v>4.2</v>
      </c>
      <c r="F155" s="352"/>
      <c r="G155" s="353"/>
      <c r="H155" s="349"/>
      <c r="I155" s="352"/>
      <c r="J155" s="352">
        <v>5.9</v>
      </c>
      <c r="K155" s="345"/>
      <c r="L155" s="346"/>
      <c r="M155" s="344"/>
      <c r="N155" s="345"/>
      <c r="O155" s="345"/>
      <c r="P155" s="346"/>
    </row>
    <row r="156" spans="2:16" ht="27.6" x14ac:dyDescent="0.3">
      <c r="B156" s="347" t="s">
        <v>217</v>
      </c>
      <c r="C156" s="344"/>
      <c r="D156" s="345"/>
      <c r="E156" s="352">
        <v>66</v>
      </c>
      <c r="F156" s="352"/>
      <c r="G156" s="353"/>
      <c r="H156" s="349"/>
      <c r="I156" s="352"/>
      <c r="J156" s="352"/>
      <c r="K156" s="345"/>
      <c r="L156" s="346"/>
      <c r="M156" s="344"/>
      <c r="N156" s="345"/>
      <c r="O156" s="345"/>
      <c r="P156" s="346"/>
    </row>
    <row r="157" spans="2:16" ht="15" thickBot="1" x14ac:dyDescent="0.35">
      <c r="B157" s="236" t="s">
        <v>154</v>
      </c>
      <c r="C157" s="237">
        <f>SUM(C142:C156)</f>
        <v>534.85</v>
      </c>
      <c r="D157" s="238">
        <f t="shared" ref="D157:P157" si="8">SUM(D142:D156)</f>
        <v>3.4539999999999993</v>
      </c>
      <c r="E157" s="238">
        <f t="shared" si="8"/>
        <v>175.71999999999997</v>
      </c>
      <c r="F157" s="238">
        <f t="shared" si="8"/>
        <v>0.80799999999999994</v>
      </c>
      <c r="G157" s="239">
        <f t="shared" si="8"/>
        <v>42</v>
      </c>
      <c r="H157" s="237">
        <f t="shared" si="8"/>
        <v>352.17</v>
      </c>
      <c r="I157" s="238">
        <f t="shared" si="8"/>
        <v>1.8720000000000001</v>
      </c>
      <c r="J157" s="238">
        <f t="shared" si="8"/>
        <v>99.53</v>
      </c>
      <c r="K157" s="238">
        <f t="shared" si="8"/>
        <v>0.65300000000000002</v>
      </c>
      <c r="L157" s="239">
        <f t="shared" si="8"/>
        <v>0</v>
      </c>
      <c r="M157" s="237">
        <f t="shared" si="8"/>
        <v>302.56</v>
      </c>
      <c r="N157" s="238">
        <f t="shared" si="8"/>
        <v>0.93300000000000005</v>
      </c>
      <c r="O157" s="238">
        <f t="shared" si="8"/>
        <v>186.7</v>
      </c>
      <c r="P157" s="239">
        <f t="shared" si="8"/>
        <v>1.1600000000000001</v>
      </c>
    </row>
    <row r="158" spans="2:16" ht="22.8" customHeight="1" thickBot="1" x14ac:dyDescent="0.35"/>
    <row r="159" spans="2:16" ht="34.200000000000003" x14ac:dyDescent="0.3">
      <c r="B159" s="190" t="s">
        <v>107</v>
      </c>
      <c r="C159" s="191" t="s">
        <v>108</v>
      </c>
    </row>
    <row r="160" spans="2:16" x14ac:dyDescent="0.3">
      <c r="B160" s="178" t="s">
        <v>109</v>
      </c>
      <c r="C160" s="192">
        <v>42</v>
      </c>
    </row>
    <row r="161" spans="2:12" x14ac:dyDescent="0.3">
      <c r="B161" s="178" t="s">
        <v>110</v>
      </c>
      <c r="C161" s="192">
        <v>42</v>
      </c>
    </row>
    <row r="162" spans="2:12" x14ac:dyDescent="0.3">
      <c r="B162" s="178" t="s">
        <v>111</v>
      </c>
      <c r="C162" s="192">
        <v>0</v>
      </c>
    </row>
    <row r="163" spans="2:12" x14ac:dyDescent="0.3">
      <c r="B163" s="178" t="s">
        <v>112</v>
      </c>
      <c r="C163" s="192">
        <v>0</v>
      </c>
    </row>
    <row r="164" spans="2:12" ht="15" thickBot="1" x14ac:dyDescent="0.35">
      <c r="B164" s="184" t="s">
        <v>113</v>
      </c>
      <c r="C164" s="193">
        <v>0</v>
      </c>
    </row>
    <row r="165" spans="2:12" ht="15" thickBot="1" x14ac:dyDescent="0.35">
      <c r="B165" s="240"/>
    </row>
    <row r="166" spans="2:12" ht="79.8" x14ac:dyDescent="0.3">
      <c r="B166" s="194" t="s">
        <v>107</v>
      </c>
      <c r="C166" s="191" t="s">
        <v>114</v>
      </c>
      <c r="D166" s="191" t="s">
        <v>115</v>
      </c>
    </row>
    <row r="167" spans="2:12" x14ac:dyDescent="0.3">
      <c r="B167" s="178" t="s">
        <v>109</v>
      </c>
      <c r="C167" s="192">
        <v>25.2</v>
      </c>
      <c r="D167" s="192">
        <f>C167*C160/1000</f>
        <v>1.0583999999999998</v>
      </c>
    </row>
    <row r="168" spans="2:12" x14ac:dyDescent="0.3">
      <c r="B168" s="178" t="s">
        <v>110</v>
      </c>
      <c r="C168" s="192">
        <v>25.2</v>
      </c>
      <c r="D168" s="192">
        <f t="shared" ref="D168:D171" si="9">C168*C161/1000</f>
        <v>1.0583999999999998</v>
      </c>
    </row>
    <row r="169" spans="2:12" x14ac:dyDescent="0.3">
      <c r="B169" s="178" t="s">
        <v>111</v>
      </c>
      <c r="C169" s="192">
        <v>25.2</v>
      </c>
      <c r="D169" s="192">
        <f t="shared" si="9"/>
        <v>0</v>
      </c>
    </row>
    <row r="170" spans="2:12" x14ac:dyDescent="0.3">
      <c r="B170" s="178" t="s">
        <v>112</v>
      </c>
      <c r="C170" s="192">
        <v>25.2</v>
      </c>
      <c r="D170" s="192">
        <f t="shared" si="9"/>
        <v>0</v>
      </c>
    </row>
    <row r="171" spans="2:12" ht="15" thickBot="1" x14ac:dyDescent="0.35">
      <c r="B171" s="184" t="s">
        <v>113</v>
      </c>
      <c r="C171" s="193">
        <v>25.2</v>
      </c>
      <c r="D171" s="193">
        <f t="shared" si="9"/>
        <v>0</v>
      </c>
    </row>
    <row r="172" spans="2:12" ht="15" thickBot="1" x14ac:dyDescent="0.35">
      <c r="B172" s="240"/>
    </row>
    <row r="173" spans="2:12" ht="15" thickBot="1" x14ac:dyDescent="0.35">
      <c r="B173" s="423" t="s">
        <v>116</v>
      </c>
      <c r="C173" s="426" t="s">
        <v>8</v>
      </c>
      <c r="D173" s="427"/>
      <c r="E173" s="427"/>
      <c r="F173" s="428"/>
      <c r="G173" s="426" t="s">
        <v>9</v>
      </c>
      <c r="H173" s="427"/>
      <c r="I173" s="427"/>
      <c r="J173" s="428"/>
      <c r="K173" s="407" t="s">
        <v>117</v>
      </c>
      <c r="L173" s="407" t="s">
        <v>155</v>
      </c>
    </row>
    <row r="174" spans="2:12" x14ac:dyDescent="0.3">
      <c r="B174" s="424"/>
      <c r="C174" s="431" t="s">
        <v>118</v>
      </c>
      <c r="D174" s="429" t="s">
        <v>13</v>
      </c>
      <c r="E174" s="429" t="s">
        <v>14</v>
      </c>
      <c r="F174" s="417" t="s">
        <v>15</v>
      </c>
      <c r="G174" s="431" t="s">
        <v>118</v>
      </c>
      <c r="H174" s="429" t="s">
        <v>119</v>
      </c>
      <c r="I174" s="429" t="s">
        <v>18</v>
      </c>
      <c r="J174" s="417" t="s">
        <v>19</v>
      </c>
      <c r="K174" s="408"/>
      <c r="L174" s="408"/>
    </row>
    <row r="175" spans="2:12" ht="46.2" customHeight="1" thickBot="1" x14ac:dyDescent="0.35">
      <c r="B175" s="425"/>
      <c r="C175" s="435"/>
      <c r="D175" s="436"/>
      <c r="E175" s="436"/>
      <c r="F175" s="437"/>
      <c r="G175" s="435"/>
      <c r="H175" s="436"/>
      <c r="I175" s="436"/>
      <c r="J175" s="437"/>
      <c r="K175" s="409"/>
      <c r="L175" s="409"/>
    </row>
    <row r="176" spans="2:12" x14ac:dyDescent="0.3">
      <c r="B176" s="178" t="s">
        <v>120</v>
      </c>
      <c r="C176" s="195">
        <f>SUM(D176:F176)</f>
        <v>0.2480579481259686</v>
      </c>
      <c r="D176" s="196">
        <f>D167*$E$59</f>
        <v>0.15181437019831384</v>
      </c>
      <c r="E176" s="196">
        <f>D167*$F$59</f>
        <v>3.734553875117979E-2</v>
      </c>
      <c r="F176" s="197">
        <f>D168*$G$59</f>
        <v>5.8898039176474973E-2</v>
      </c>
      <c r="G176" s="195">
        <f>SUM(H176:J176)</f>
        <v>0</v>
      </c>
      <c r="H176" s="196">
        <f>D169*$I$59</f>
        <v>0</v>
      </c>
      <c r="I176" s="196">
        <f>D170*$J$59</f>
        <v>0</v>
      </c>
      <c r="J176" s="197">
        <f>D171*$J$59</f>
        <v>0</v>
      </c>
      <c r="K176" s="198">
        <f>C176+G176</f>
        <v>0.2480579481259686</v>
      </c>
      <c r="L176" s="198"/>
    </row>
    <row r="177" spans="2:12" x14ac:dyDescent="0.3">
      <c r="B177" s="178" t="s">
        <v>121</v>
      </c>
      <c r="C177" s="179">
        <f>SUM(D177:F177)</f>
        <v>14.211399999999999</v>
      </c>
      <c r="D177" s="199"/>
      <c r="E177" s="199"/>
      <c r="F177" s="200">
        <f>F182</f>
        <v>14.211399999999999</v>
      </c>
      <c r="G177" s="179">
        <f>SUM(H177:J177)</f>
        <v>9.7851999999999997</v>
      </c>
      <c r="H177" s="199">
        <f>F184</f>
        <v>9.7851999999999997</v>
      </c>
      <c r="I177" s="199"/>
      <c r="J177" s="200"/>
      <c r="K177" s="198">
        <f>C177+G177</f>
        <v>23.996600000000001</v>
      </c>
      <c r="L177" s="198">
        <f>F184</f>
        <v>9.7851999999999997</v>
      </c>
    </row>
    <row r="178" spans="2:12" ht="15" thickBot="1" x14ac:dyDescent="0.35">
      <c r="B178" s="201" t="s">
        <v>122</v>
      </c>
      <c r="C178" s="202">
        <f>C176+C177</f>
        <v>14.459457948125968</v>
      </c>
      <c r="D178" s="203">
        <f t="shared" ref="D178:J178" si="10">D176+D177</f>
        <v>0.15181437019831384</v>
      </c>
      <c r="E178" s="203">
        <f t="shared" si="10"/>
        <v>3.734553875117979E-2</v>
      </c>
      <c r="F178" s="204">
        <f t="shared" si="10"/>
        <v>14.270298039176474</v>
      </c>
      <c r="G178" s="202">
        <f t="shared" si="10"/>
        <v>9.7851999999999997</v>
      </c>
      <c r="H178" s="203">
        <f t="shared" si="10"/>
        <v>9.7851999999999997</v>
      </c>
      <c r="I178" s="203">
        <f t="shared" si="10"/>
        <v>0</v>
      </c>
      <c r="J178" s="204">
        <f t="shared" si="10"/>
        <v>0</v>
      </c>
      <c r="K178" s="205">
        <f>K176+K177</f>
        <v>24.244657948125969</v>
      </c>
      <c r="L178" s="205">
        <f>SUM(L176:L177)</f>
        <v>9.7851999999999997</v>
      </c>
    </row>
    <row r="179" spans="2:12" ht="15" thickBot="1" x14ac:dyDescent="0.35">
      <c r="B179" s="240"/>
    </row>
    <row r="180" spans="2:12" ht="34.200000000000003" x14ac:dyDescent="0.3">
      <c r="B180" s="206" t="s">
        <v>123</v>
      </c>
      <c r="C180" s="207" t="s">
        <v>124</v>
      </c>
      <c r="D180" s="208" t="s">
        <v>125</v>
      </c>
      <c r="E180" s="208" t="s">
        <v>126</v>
      </c>
      <c r="F180" s="209" t="s">
        <v>127</v>
      </c>
    </row>
    <row r="181" spans="2:12" x14ac:dyDescent="0.3">
      <c r="B181" s="210" t="s">
        <v>128</v>
      </c>
      <c r="C181" s="179">
        <f>SUM(C182:C184)</f>
        <v>7.3339999999999996</v>
      </c>
      <c r="D181" s="199">
        <f>SUM(D182:D184)</f>
        <v>1651.53</v>
      </c>
      <c r="E181" s="199"/>
      <c r="F181" s="200"/>
    </row>
    <row r="182" spans="2:12" x14ac:dyDescent="0.3">
      <c r="B182" s="211" t="s">
        <v>129</v>
      </c>
      <c r="C182" s="179">
        <f>D157+F157</f>
        <v>4.2619999999999996</v>
      </c>
      <c r="D182" s="199">
        <f>C157+E157</f>
        <v>710.56999999999994</v>
      </c>
      <c r="E182" s="199">
        <v>50</v>
      </c>
      <c r="F182" s="200">
        <f>D182/E182</f>
        <v>14.211399999999999</v>
      </c>
    </row>
    <row r="183" spans="2:12" x14ac:dyDescent="0.3">
      <c r="B183" s="211" t="s">
        <v>130</v>
      </c>
      <c r="C183" s="179">
        <v>1.62</v>
      </c>
      <c r="D183" s="199">
        <f>H157+J157</f>
        <v>451.70000000000005</v>
      </c>
      <c r="E183" s="199">
        <v>50</v>
      </c>
      <c r="F183" s="200">
        <f>D183/E183</f>
        <v>9.0340000000000007</v>
      </c>
    </row>
    <row r="184" spans="2:12" ht="15" thickBot="1" x14ac:dyDescent="0.35">
      <c r="B184" s="241" t="s">
        <v>156</v>
      </c>
      <c r="C184" s="242">
        <v>1.452</v>
      </c>
      <c r="D184" s="243">
        <f>M157+O157</f>
        <v>489.26</v>
      </c>
      <c r="E184" s="243">
        <v>50</v>
      </c>
      <c r="F184" s="244">
        <f>D184/E184</f>
        <v>9.7851999999999997</v>
      </c>
    </row>
    <row r="185" spans="2:12" ht="15" thickBot="1" x14ac:dyDescent="0.35">
      <c r="B185" s="240"/>
      <c r="F185" t="s">
        <v>131</v>
      </c>
    </row>
    <row r="186" spans="2:12" ht="15" thickBot="1" x14ac:dyDescent="0.35">
      <c r="B186" s="423" t="s">
        <v>132</v>
      </c>
      <c r="C186" s="426" t="s">
        <v>8</v>
      </c>
      <c r="D186" s="427"/>
      <c r="E186" s="427"/>
      <c r="F186" s="428"/>
      <c r="G186" s="426" t="s">
        <v>9</v>
      </c>
      <c r="H186" s="427"/>
      <c r="I186" s="427"/>
      <c r="J186" s="428"/>
      <c r="K186" s="407" t="s">
        <v>117</v>
      </c>
      <c r="L186" s="407" t="s">
        <v>155</v>
      </c>
    </row>
    <row r="187" spans="2:12" x14ac:dyDescent="0.3">
      <c r="B187" s="424"/>
      <c r="C187" s="431" t="s">
        <v>118</v>
      </c>
      <c r="D187" s="429" t="s">
        <v>13</v>
      </c>
      <c r="E187" s="429" t="s">
        <v>14</v>
      </c>
      <c r="F187" s="417" t="s">
        <v>15</v>
      </c>
      <c r="G187" s="431" t="s">
        <v>118</v>
      </c>
      <c r="H187" s="429" t="s">
        <v>119</v>
      </c>
      <c r="I187" s="429" t="s">
        <v>18</v>
      </c>
      <c r="J187" s="417" t="s">
        <v>19</v>
      </c>
      <c r="K187" s="408"/>
      <c r="L187" s="408"/>
    </row>
    <row r="188" spans="2:12" ht="31.95" customHeight="1" thickBot="1" x14ac:dyDescent="0.35">
      <c r="B188" s="425"/>
      <c r="C188" s="435"/>
      <c r="D188" s="436"/>
      <c r="E188" s="436"/>
      <c r="F188" s="437"/>
      <c r="G188" s="435"/>
      <c r="H188" s="436"/>
      <c r="I188" s="436"/>
      <c r="J188" s="437"/>
      <c r="K188" s="409"/>
      <c r="L188" s="409"/>
    </row>
    <row r="189" spans="2:12" x14ac:dyDescent="0.3">
      <c r="B189" s="178" t="s">
        <v>133</v>
      </c>
      <c r="C189" s="215">
        <f>D189+F189</f>
        <v>0.96909363042725127</v>
      </c>
      <c r="D189" s="216">
        <f>E58</f>
        <v>0.39804804095041924</v>
      </c>
      <c r="E189" s="216">
        <f>F58</f>
        <v>0.12438321747358057</v>
      </c>
      <c r="F189" s="217">
        <f>G58</f>
        <v>0.57104558947683204</v>
      </c>
      <c r="G189" s="215">
        <f>H189+I189+J189</f>
        <v>1.2648944449255191</v>
      </c>
      <c r="H189" s="216">
        <f>I58</f>
        <v>0.49452431334043878</v>
      </c>
      <c r="I189" s="216">
        <f>J58</f>
        <v>0.63809149937038034</v>
      </c>
      <c r="J189" s="217">
        <f>K58</f>
        <v>0.13227863221469999</v>
      </c>
      <c r="K189" s="80">
        <f>C189+G189</f>
        <v>2.2339880753527703</v>
      </c>
      <c r="L189" s="80">
        <f>M49/M18</f>
        <v>0.21643792576914092</v>
      </c>
    </row>
    <row r="190" spans="2:12" x14ac:dyDescent="0.3">
      <c r="B190" s="178" t="s">
        <v>134</v>
      </c>
      <c r="C190" s="218">
        <f>D190+F190</f>
        <v>0.9867961528075827</v>
      </c>
      <c r="D190" s="219">
        <f>($E$49+D178)/(D167+$F$18)</f>
        <v>0.3976918086297403</v>
      </c>
      <c r="E190" s="219">
        <f>($F$49+E178)/(D167+$F$18)</f>
        <v>0.12425855761369466</v>
      </c>
      <c r="F190" s="220">
        <f>($G$49+F178)/(D168+$G$18)</f>
        <v>0.58910434417784241</v>
      </c>
      <c r="G190" s="218">
        <f>H190+I190+J190</f>
        <v>1.279818321040036</v>
      </c>
      <c r="H190" s="219">
        <f>(H178+$I$49)/($I$18+D169)</f>
        <v>0.50944818945495551</v>
      </c>
      <c r="I190" s="219">
        <f>(I178+$J$49)/($J$18+D170)</f>
        <v>0.63809149937038034</v>
      </c>
      <c r="J190" s="220">
        <f>(J178+$K$49)/($K$18+D171)</f>
        <v>0.13227863221469999</v>
      </c>
      <c r="K190" s="80">
        <f>C190+G190</f>
        <v>2.2666144738476186</v>
      </c>
      <c r="L190" s="80">
        <f>(L178+M49)/M18</f>
        <v>0.24068272259768403</v>
      </c>
    </row>
    <row r="191" spans="2:12" ht="15" thickBot="1" x14ac:dyDescent="0.35">
      <c r="B191" s="221" t="s">
        <v>135</v>
      </c>
      <c r="C191" s="222">
        <f>C190-C189</f>
        <v>1.7702522380331431E-2</v>
      </c>
      <c r="D191" s="223">
        <f t="shared" ref="D191:J191" si="11">D190-D189</f>
        <v>-3.5623232067893973E-4</v>
      </c>
      <c r="E191" s="223">
        <f t="shared" si="11"/>
        <v>-1.2465985988591166E-4</v>
      </c>
      <c r="F191" s="224">
        <f t="shared" si="11"/>
        <v>1.8058754701010371E-2</v>
      </c>
      <c r="G191" s="222">
        <f t="shared" si="11"/>
        <v>1.4923876114516954E-2</v>
      </c>
      <c r="H191" s="223">
        <f t="shared" si="11"/>
        <v>1.4923876114516732E-2</v>
      </c>
      <c r="I191" s="223">
        <f t="shared" si="11"/>
        <v>0</v>
      </c>
      <c r="J191" s="224">
        <f t="shared" si="11"/>
        <v>0</v>
      </c>
      <c r="K191" s="225">
        <f>C191+G191</f>
        <v>3.2626398494848385E-2</v>
      </c>
      <c r="L191" s="225">
        <f>D191+H191</f>
        <v>1.4567643793837792E-2</v>
      </c>
    </row>
    <row r="193" spans="1:15" ht="15" thickBot="1" x14ac:dyDescent="0.35">
      <c r="A193" s="1" t="s">
        <v>157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6" thickTop="1" thickBot="1" x14ac:dyDescent="0.35"/>
    <row r="195" spans="1:15" ht="15" thickBot="1" x14ac:dyDescent="0.35">
      <c r="B195" s="407" t="s">
        <v>116</v>
      </c>
      <c r="C195" s="426" t="s">
        <v>8</v>
      </c>
      <c r="D195" s="427"/>
      <c r="E195" s="427"/>
      <c r="F195" s="428"/>
      <c r="G195" s="426" t="s">
        <v>9</v>
      </c>
      <c r="H195" s="427"/>
      <c r="I195" s="427"/>
      <c r="J195" s="428"/>
      <c r="K195" s="407" t="s">
        <v>117</v>
      </c>
    </row>
    <row r="196" spans="1:15" x14ac:dyDescent="0.3">
      <c r="B196" s="408"/>
      <c r="C196" s="431" t="s">
        <v>118</v>
      </c>
      <c r="D196" s="429" t="s">
        <v>13</v>
      </c>
      <c r="E196" s="429" t="s">
        <v>14</v>
      </c>
      <c r="F196" s="417" t="s">
        <v>15</v>
      </c>
      <c r="G196" s="431" t="s">
        <v>118</v>
      </c>
      <c r="H196" s="429" t="s">
        <v>119</v>
      </c>
      <c r="I196" s="429" t="s">
        <v>18</v>
      </c>
      <c r="J196" s="417" t="s">
        <v>19</v>
      </c>
      <c r="K196" s="408"/>
    </row>
    <row r="197" spans="1:15" ht="37.950000000000003" customHeight="1" thickBot="1" x14ac:dyDescent="0.35">
      <c r="B197" s="409"/>
      <c r="C197" s="435"/>
      <c r="D197" s="436"/>
      <c r="E197" s="436"/>
      <c r="F197" s="437"/>
      <c r="G197" s="435"/>
      <c r="H197" s="436"/>
      <c r="I197" s="436"/>
      <c r="J197" s="437"/>
      <c r="K197" s="409"/>
    </row>
    <row r="198" spans="1:15" x14ac:dyDescent="0.3">
      <c r="B198" s="178" t="s">
        <v>120</v>
      </c>
      <c r="C198" s="195">
        <f>F198+D198</f>
        <v>75.81</v>
      </c>
      <c r="D198" s="196">
        <f>G213</f>
        <v>75.81</v>
      </c>
      <c r="E198" s="196">
        <f>G213</f>
        <v>75.81</v>
      </c>
      <c r="F198" s="197">
        <v>0</v>
      </c>
      <c r="G198" s="195">
        <f>SUM(H198:J198)</f>
        <v>-1.9113822335019142E-5</v>
      </c>
      <c r="H198" s="196">
        <f>D191*$I$59</f>
        <v>-1.9113822335019142E-5</v>
      </c>
      <c r="I198" s="196">
        <f>D192*$J$59</f>
        <v>0</v>
      </c>
      <c r="J198" s="197">
        <f>C193*$J$59</f>
        <v>0</v>
      </c>
      <c r="K198" s="198">
        <f>C198+G198</f>
        <v>75.809980886177669</v>
      </c>
    </row>
    <row r="199" spans="1:15" x14ac:dyDescent="0.3">
      <c r="B199" s="178" t="s">
        <v>103</v>
      </c>
      <c r="C199" s="245">
        <f t="shared" ref="C199:C201" si="12">F199+D199</f>
        <v>0.50360938830149282</v>
      </c>
      <c r="D199" s="246">
        <f>H213*E64</f>
        <v>0.50360938830149282</v>
      </c>
      <c r="E199" s="246">
        <f>H213*E64</f>
        <v>0.50360938830149282</v>
      </c>
      <c r="F199" s="247"/>
      <c r="G199" s="245"/>
      <c r="H199" s="246"/>
      <c r="I199" s="246"/>
      <c r="J199" s="247"/>
      <c r="K199" s="198"/>
    </row>
    <row r="200" spans="1:15" x14ac:dyDescent="0.3">
      <c r="B200" s="178" t="s">
        <v>121</v>
      </c>
      <c r="C200" s="179">
        <f t="shared" si="12"/>
        <v>25.237142857142857</v>
      </c>
      <c r="D200" s="199">
        <f>E225</f>
        <v>25.237142857142857</v>
      </c>
      <c r="E200" s="199">
        <f>E225</f>
        <v>25.237142857142857</v>
      </c>
      <c r="F200" s="200">
        <f>F205</f>
        <v>0</v>
      </c>
      <c r="G200" s="179">
        <f>SUM(H200:J200)</f>
        <v>0</v>
      </c>
      <c r="H200" s="199">
        <f>F207</f>
        <v>0</v>
      </c>
      <c r="I200" s="199"/>
      <c r="J200" s="200"/>
      <c r="K200" s="198">
        <f>C200+G200</f>
        <v>25.237142857142857</v>
      </c>
    </row>
    <row r="201" spans="1:15" ht="15" thickBot="1" x14ac:dyDescent="0.35">
      <c r="B201" s="201" t="s">
        <v>122</v>
      </c>
      <c r="C201" s="202">
        <f t="shared" si="12"/>
        <v>101.04714285714286</v>
      </c>
      <c r="D201" s="203">
        <f t="shared" ref="D201:J201" si="13">D198+D200</f>
        <v>101.04714285714286</v>
      </c>
      <c r="E201" s="203">
        <f t="shared" si="13"/>
        <v>101.04714285714286</v>
      </c>
      <c r="F201" s="204">
        <f t="shared" si="13"/>
        <v>0</v>
      </c>
      <c r="G201" s="202">
        <f t="shared" si="13"/>
        <v>-1.9113822335019142E-5</v>
      </c>
      <c r="H201" s="203">
        <f t="shared" si="13"/>
        <v>-1.9113822335019142E-5</v>
      </c>
      <c r="I201" s="203">
        <f t="shared" si="13"/>
        <v>0</v>
      </c>
      <c r="J201" s="204">
        <f t="shared" si="13"/>
        <v>0</v>
      </c>
      <c r="K201" s="205">
        <f>K198+K200</f>
        <v>101.04712374332053</v>
      </c>
    </row>
    <row r="202" spans="1:15" ht="54" customHeight="1" thickBot="1" x14ac:dyDescent="0.35"/>
    <row r="203" spans="1:15" ht="57.6" thickBot="1" x14ac:dyDescent="0.35">
      <c r="B203" s="248" t="s">
        <v>158</v>
      </c>
      <c r="C203" s="249" t="s">
        <v>159</v>
      </c>
      <c r="D203" s="249" t="s">
        <v>160</v>
      </c>
      <c r="E203" s="249" t="s">
        <v>161</v>
      </c>
      <c r="F203" s="249" t="s">
        <v>162</v>
      </c>
      <c r="G203" s="250" t="s">
        <v>163</v>
      </c>
      <c r="H203" s="226" t="s">
        <v>164</v>
      </c>
    </row>
    <row r="204" spans="1:15" x14ac:dyDescent="0.3">
      <c r="B204" s="251" t="s">
        <v>165</v>
      </c>
      <c r="C204" s="252">
        <v>7</v>
      </c>
      <c r="D204" s="252"/>
      <c r="E204" s="252"/>
      <c r="F204" s="252">
        <v>1.4</v>
      </c>
      <c r="G204" s="253">
        <f>SUM(C204:F204)</f>
        <v>8.4</v>
      </c>
      <c r="H204" s="254">
        <v>0.57599999999999996</v>
      </c>
      <c r="I204" s="255"/>
      <c r="J204" s="255"/>
      <c r="K204" s="255"/>
      <c r="L204" s="255"/>
    </row>
    <row r="205" spans="1:15" x14ac:dyDescent="0.3">
      <c r="B205" s="256" t="s">
        <v>166</v>
      </c>
      <c r="C205" s="257">
        <v>10.5</v>
      </c>
      <c r="D205" s="257">
        <v>1</v>
      </c>
      <c r="E205" s="257">
        <v>1.4</v>
      </c>
      <c r="F205" s="257"/>
      <c r="G205" s="258">
        <f t="shared" ref="G205:G212" si="14">SUM(C205:F205)</f>
        <v>12.9</v>
      </c>
      <c r="H205" s="259">
        <v>2.4</v>
      </c>
      <c r="I205" s="255"/>
      <c r="J205" s="255"/>
      <c r="K205" s="255"/>
      <c r="L205" s="255"/>
    </row>
    <row r="206" spans="1:15" x14ac:dyDescent="0.3">
      <c r="B206" s="256" t="s">
        <v>167</v>
      </c>
      <c r="C206" s="257">
        <v>8</v>
      </c>
      <c r="D206" s="257">
        <v>1</v>
      </c>
      <c r="E206" s="257">
        <v>1.1000000000000001</v>
      </c>
      <c r="F206" s="257"/>
      <c r="G206" s="258">
        <f t="shared" si="14"/>
        <v>10.1</v>
      </c>
      <c r="H206" s="259">
        <v>1.8</v>
      </c>
      <c r="I206" s="255"/>
      <c r="J206" s="255"/>
      <c r="K206" s="255"/>
      <c r="L206" s="255"/>
    </row>
    <row r="207" spans="1:15" x14ac:dyDescent="0.3">
      <c r="B207" s="256" t="s">
        <v>168</v>
      </c>
      <c r="C207" s="257">
        <v>9</v>
      </c>
      <c r="D207" s="257">
        <v>1</v>
      </c>
      <c r="E207" s="257">
        <v>1.1499999999999999</v>
      </c>
      <c r="F207" s="257"/>
      <c r="G207" s="260">
        <f t="shared" si="14"/>
        <v>11.15</v>
      </c>
      <c r="H207" s="259">
        <v>2</v>
      </c>
      <c r="I207" s="255"/>
      <c r="J207" s="255"/>
      <c r="K207" s="255"/>
      <c r="L207" s="255"/>
    </row>
    <row r="208" spans="1:15" x14ac:dyDescent="0.3">
      <c r="B208" s="256" t="s">
        <v>169</v>
      </c>
      <c r="C208" s="257">
        <v>10</v>
      </c>
      <c r="D208" s="257">
        <v>1</v>
      </c>
      <c r="E208" s="257">
        <v>1.26</v>
      </c>
      <c r="F208" s="257"/>
      <c r="G208" s="260">
        <f t="shared" si="14"/>
        <v>12.26</v>
      </c>
      <c r="H208" s="259">
        <v>2.1</v>
      </c>
      <c r="I208" s="255"/>
      <c r="J208" s="255"/>
      <c r="K208" s="255"/>
      <c r="L208" s="255"/>
    </row>
    <row r="209" spans="2:12" x14ac:dyDescent="0.3">
      <c r="B209" s="261" t="s">
        <v>170</v>
      </c>
      <c r="C209" s="262">
        <v>7</v>
      </c>
      <c r="D209" s="263">
        <v>1</v>
      </c>
      <c r="E209" s="263">
        <v>1</v>
      </c>
      <c r="F209" s="263"/>
      <c r="G209" s="258">
        <f t="shared" si="14"/>
        <v>9</v>
      </c>
      <c r="H209" s="264">
        <v>1.1000000000000001</v>
      </c>
      <c r="I209" s="255"/>
      <c r="J209" s="255"/>
      <c r="K209" s="255"/>
      <c r="L209" s="255"/>
    </row>
    <row r="210" spans="2:12" x14ac:dyDescent="0.3">
      <c r="B210" s="265" t="s">
        <v>171</v>
      </c>
      <c r="C210" s="263">
        <v>4</v>
      </c>
      <c r="D210" s="263"/>
      <c r="E210" s="263">
        <v>1</v>
      </c>
      <c r="F210" s="263"/>
      <c r="G210" s="258">
        <f t="shared" si="14"/>
        <v>5</v>
      </c>
      <c r="H210" s="264">
        <v>1</v>
      </c>
      <c r="I210" s="255"/>
      <c r="J210" s="255"/>
      <c r="K210" s="255"/>
      <c r="L210" s="255"/>
    </row>
    <row r="211" spans="2:12" x14ac:dyDescent="0.3">
      <c r="B211" s="265" t="s">
        <v>172</v>
      </c>
      <c r="C211" s="263">
        <v>4</v>
      </c>
      <c r="D211" s="263"/>
      <c r="E211" s="263">
        <v>1</v>
      </c>
      <c r="F211" s="263"/>
      <c r="G211" s="258">
        <f t="shared" si="14"/>
        <v>5</v>
      </c>
      <c r="H211" s="264">
        <v>1.1000000000000001</v>
      </c>
      <c r="I211" s="255"/>
      <c r="J211" s="255"/>
      <c r="K211" s="255"/>
      <c r="L211" s="255"/>
    </row>
    <row r="212" spans="2:12" x14ac:dyDescent="0.3">
      <c r="B212" s="265" t="s">
        <v>173</v>
      </c>
      <c r="C212" s="263">
        <v>1</v>
      </c>
      <c r="D212" s="263"/>
      <c r="E212" s="263">
        <v>1</v>
      </c>
      <c r="F212" s="263"/>
      <c r="G212" s="258">
        <f t="shared" si="14"/>
        <v>2</v>
      </c>
      <c r="H212" s="264">
        <v>0.2</v>
      </c>
      <c r="I212" s="255"/>
      <c r="J212" s="255"/>
      <c r="K212" s="255"/>
      <c r="L212" s="255"/>
    </row>
    <row r="213" spans="2:12" ht="15" thickBot="1" x14ac:dyDescent="0.35">
      <c r="B213" s="266" t="s">
        <v>163</v>
      </c>
      <c r="C213" s="267">
        <f>SUM(C204:C212)</f>
        <v>60.5</v>
      </c>
      <c r="D213" s="267">
        <f>SUM(D204:D209)</f>
        <v>5</v>
      </c>
      <c r="E213" s="267">
        <f>SUM(E204:E212)</f>
        <v>8.91</v>
      </c>
      <c r="F213" s="267">
        <f t="shared" ref="F213" si="15">SUM(F204:F208)</f>
        <v>1.4</v>
      </c>
      <c r="G213" s="268">
        <f>SUM(G204:G212)</f>
        <v>75.81</v>
      </c>
      <c r="H213" s="269">
        <f>SUM(H204:H212)</f>
        <v>12.275999999999998</v>
      </c>
      <c r="I213" s="255"/>
      <c r="J213" s="255"/>
      <c r="K213" s="255"/>
      <c r="L213" s="255"/>
    </row>
    <row r="214" spans="2:12" ht="15" thickBot="1" x14ac:dyDescent="0.35">
      <c r="B214" s="270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</row>
    <row r="215" spans="2:12" ht="40.200000000000003" thickBot="1" x14ac:dyDescent="0.35">
      <c r="B215" s="206" t="s">
        <v>174</v>
      </c>
      <c r="C215" s="271" t="s">
        <v>125</v>
      </c>
      <c r="D215" s="271" t="s">
        <v>126</v>
      </c>
      <c r="E215" s="272" t="s">
        <v>127</v>
      </c>
      <c r="F215" s="255"/>
      <c r="G215" s="255"/>
      <c r="H215" s="255"/>
      <c r="I215" s="255"/>
      <c r="J215" s="255"/>
      <c r="K215" s="255"/>
      <c r="L215" s="255"/>
    </row>
    <row r="216" spans="2:12" x14ac:dyDescent="0.3">
      <c r="B216" s="251" t="s">
        <v>165</v>
      </c>
      <c r="C216" s="252">
        <v>95</v>
      </c>
      <c r="D216" s="252">
        <v>20</v>
      </c>
      <c r="E216" s="273">
        <f>C216/D216</f>
        <v>4.75</v>
      </c>
      <c r="F216" s="255"/>
      <c r="G216" s="255"/>
      <c r="H216" s="255"/>
      <c r="I216" s="255"/>
      <c r="J216" s="255"/>
      <c r="K216" s="255"/>
      <c r="L216" s="255"/>
    </row>
    <row r="217" spans="2:12" x14ac:dyDescent="0.3">
      <c r="B217" s="256" t="s">
        <v>166</v>
      </c>
      <c r="C217" s="257">
        <v>145</v>
      </c>
      <c r="D217" s="257">
        <v>35</v>
      </c>
      <c r="E217" s="274">
        <f t="shared" ref="E217:E224" si="16">C217/D217</f>
        <v>4.1428571428571432</v>
      </c>
      <c r="F217" s="255"/>
      <c r="G217" s="255"/>
      <c r="H217" s="255"/>
      <c r="I217" s="255"/>
      <c r="J217" s="255"/>
      <c r="K217" s="255"/>
      <c r="L217" s="255"/>
    </row>
    <row r="218" spans="2:12" x14ac:dyDescent="0.3">
      <c r="B218" s="256" t="s">
        <v>167</v>
      </c>
      <c r="C218" s="257">
        <v>142.80000000000001</v>
      </c>
      <c r="D218" s="257">
        <v>35</v>
      </c>
      <c r="E218" s="274">
        <f t="shared" si="16"/>
        <v>4.08</v>
      </c>
      <c r="F218" s="255"/>
      <c r="G218" s="255"/>
      <c r="H218" s="255"/>
      <c r="I218" s="255"/>
      <c r="J218" s="255"/>
      <c r="K218" s="255"/>
      <c r="L218" s="255"/>
    </row>
    <row r="219" spans="2:12" x14ac:dyDescent="0.3">
      <c r="B219" s="256" t="s">
        <v>168</v>
      </c>
      <c r="C219" s="257">
        <v>145</v>
      </c>
      <c r="D219" s="257">
        <v>35</v>
      </c>
      <c r="E219" s="274">
        <f t="shared" si="16"/>
        <v>4.1428571428571432</v>
      </c>
      <c r="F219" s="255"/>
      <c r="G219" s="255"/>
      <c r="H219" s="255"/>
      <c r="I219" s="255"/>
      <c r="J219" s="255"/>
      <c r="K219" s="255"/>
      <c r="L219" s="255"/>
    </row>
    <row r="220" spans="2:12" x14ac:dyDescent="0.3">
      <c r="B220" s="256" t="s">
        <v>169</v>
      </c>
      <c r="C220" s="257">
        <v>147.94999999999999</v>
      </c>
      <c r="D220" s="257">
        <v>35</v>
      </c>
      <c r="E220" s="274">
        <f t="shared" si="16"/>
        <v>4.2271428571428569</v>
      </c>
      <c r="F220" s="255"/>
      <c r="G220" s="255"/>
      <c r="H220" s="255"/>
      <c r="I220" s="255"/>
      <c r="J220" s="255"/>
      <c r="K220" s="255"/>
      <c r="L220" s="255"/>
    </row>
    <row r="221" spans="2:12" x14ac:dyDescent="0.3">
      <c r="B221" s="261" t="s">
        <v>170</v>
      </c>
      <c r="C221" s="263">
        <v>19.82</v>
      </c>
      <c r="D221" s="257">
        <v>35</v>
      </c>
      <c r="E221" s="274">
        <f t="shared" si="16"/>
        <v>0.56628571428571428</v>
      </c>
      <c r="F221" s="255"/>
      <c r="G221" s="255"/>
      <c r="H221" s="255"/>
      <c r="I221" s="255"/>
      <c r="J221" s="255"/>
      <c r="K221" s="255"/>
      <c r="L221" s="255"/>
    </row>
    <row r="222" spans="2:12" x14ac:dyDescent="0.3">
      <c r="B222" s="265" t="s">
        <v>171</v>
      </c>
      <c r="C222" s="263">
        <v>53.76</v>
      </c>
      <c r="D222" s="257">
        <v>35</v>
      </c>
      <c r="E222" s="274">
        <f t="shared" si="16"/>
        <v>1.536</v>
      </c>
      <c r="F222" s="255"/>
      <c r="G222" s="255"/>
      <c r="H222" s="255"/>
      <c r="I222" s="255"/>
      <c r="J222" s="255"/>
      <c r="K222" s="255"/>
      <c r="L222" s="255"/>
    </row>
    <row r="223" spans="2:12" x14ac:dyDescent="0.3">
      <c r="B223" s="265" t="s">
        <v>172</v>
      </c>
      <c r="C223" s="263">
        <v>51.2</v>
      </c>
      <c r="D223" s="257">
        <v>35</v>
      </c>
      <c r="E223" s="274">
        <f t="shared" si="16"/>
        <v>1.4628571428571429</v>
      </c>
      <c r="F223" s="255"/>
      <c r="G223" s="255"/>
      <c r="H223" s="255"/>
      <c r="I223" s="255"/>
      <c r="J223" s="255"/>
      <c r="K223" s="255"/>
      <c r="L223" s="255"/>
    </row>
    <row r="224" spans="2:12" x14ac:dyDescent="0.3">
      <c r="B224" s="265" t="s">
        <v>173</v>
      </c>
      <c r="C224" s="263">
        <v>11.52</v>
      </c>
      <c r="D224" s="257">
        <v>35</v>
      </c>
      <c r="E224" s="274">
        <f t="shared" si="16"/>
        <v>0.32914285714285713</v>
      </c>
      <c r="F224" s="255"/>
      <c r="G224" s="255"/>
      <c r="H224" s="255"/>
      <c r="I224" s="255"/>
      <c r="J224" s="255"/>
      <c r="K224" s="255"/>
      <c r="L224" s="255"/>
    </row>
    <row r="225" spans="1:15" ht="15" thickBot="1" x14ac:dyDescent="0.35">
      <c r="B225" s="266" t="s">
        <v>163</v>
      </c>
      <c r="C225" s="267">
        <f>SUM(C216:C224)</f>
        <v>812.05000000000007</v>
      </c>
      <c r="D225" s="267"/>
      <c r="E225" s="275">
        <f>SUM(E216:E224)</f>
        <v>25.237142857142857</v>
      </c>
      <c r="F225" s="255"/>
      <c r="G225" s="255"/>
      <c r="H225" s="255"/>
      <c r="I225" s="255"/>
      <c r="J225" s="255"/>
      <c r="K225" s="255"/>
      <c r="L225" s="255"/>
    </row>
    <row r="226" spans="1:15" ht="15" thickBot="1" x14ac:dyDescent="0.35">
      <c r="B226" s="270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</row>
    <row r="227" spans="1:15" ht="15" thickBot="1" x14ac:dyDescent="0.35">
      <c r="B227" s="423" t="s">
        <v>132</v>
      </c>
      <c r="C227" s="426" t="s">
        <v>8</v>
      </c>
      <c r="D227" s="427"/>
      <c r="E227" s="427"/>
      <c r="F227" s="428"/>
      <c r="G227" s="426" t="s">
        <v>9</v>
      </c>
      <c r="H227" s="427"/>
      <c r="I227" s="427"/>
      <c r="J227" s="428"/>
      <c r="K227" s="407" t="s">
        <v>117</v>
      </c>
      <c r="L227" s="255"/>
    </row>
    <row r="228" spans="1:15" x14ac:dyDescent="0.3">
      <c r="B228" s="424"/>
      <c r="C228" s="431" t="s">
        <v>118</v>
      </c>
      <c r="D228" s="429" t="s">
        <v>13</v>
      </c>
      <c r="E228" s="429" t="s">
        <v>14</v>
      </c>
      <c r="F228" s="417" t="s">
        <v>15</v>
      </c>
      <c r="G228" s="431" t="s">
        <v>118</v>
      </c>
      <c r="H228" s="429" t="s">
        <v>119</v>
      </c>
      <c r="I228" s="429" t="s">
        <v>18</v>
      </c>
      <c r="J228" s="417" t="s">
        <v>19</v>
      </c>
      <c r="K228" s="408"/>
      <c r="L228" s="255"/>
    </row>
    <row r="229" spans="1:15" ht="37.200000000000003" customHeight="1" thickBot="1" x14ac:dyDescent="0.35">
      <c r="B229" s="425"/>
      <c r="C229" s="435"/>
      <c r="D229" s="436"/>
      <c r="E229" s="436"/>
      <c r="F229" s="437"/>
      <c r="G229" s="435"/>
      <c r="H229" s="436"/>
      <c r="I229" s="436"/>
      <c r="J229" s="437"/>
      <c r="K229" s="409"/>
      <c r="L229" s="255"/>
    </row>
    <row r="230" spans="1:15" x14ac:dyDescent="0.3">
      <c r="B230" s="178" t="s">
        <v>133</v>
      </c>
      <c r="C230" s="215">
        <f>D230+F230</f>
        <v>0.96909363042725127</v>
      </c>
      <c r="D230" s="216">
        <f>E58</f>
        <v>0.39804804095041924</v>
      </c>
      <c r="E230" s="216">
        <f>F58</f>
        <v>0.12438321747358057</v>
      </c>
      <c r="F230" s="217">
        <f>G58</f>
        <v>0.57104558947683204</v>
      </c>
      <c r="G230" s="215">
        <f>H230+I230+J230</f>
        <v>1.2648944449255191</v>
      </c>
      <c r="H230" s="216">
        <f>I58</f>
        <v>0.49452431334043878</v>
      </c>
      <c r="I230" s="216">
        <f>J58</f>
        <v>0.63809149937038034</v>
      </c>
      <c r="J230" s="217">
        <f>K58</f>
        <v>0.13227863221469999</v>
      </c>
      <c r="K230" s="80">
        <f>C230+G230</f>
        <v>2.2339880753527703</v>
      </c>
      <c r="L230" s="255"/>
    </row>
    <row r="231" spans="1:15" x14ac:dyDescent="0.3">
      <c r="B231" s="178" t="s">
        <v>134</v>
      </c>
      <c r="C231" s="218">
        <f>D231+F231</f>
        <v>1.1028576774487453</v>
      </c>
      <c r="D231" s="219">
        <f>($E$49+D201)/$F$18</f>
        <v>0.53181208797191326</v>
      </c>
      <c r="E231" s="219">
        <f>($F$49+E201)/$F$18</f>
        <v>0.25814726449507452</v>
      </c>
      <c r="F231" s="220">
        <f>($G$49+F201)/$G$18</f>
        <v>0.57104558947683204</v>
      </c>
      <c r="G231" s="218">
        <f>H231+I231+J231</f>
        <v>1.2648944157741153</v>
      </c>
      <c r="H231" s="219">
        <f>(H201+$I$49)/$I$18</f>
        <v>0.49452428418903494</v>
      </c>
      <c r="I231" s="219">
        <f>(I201+$J$49)/$J$18</f>
        <v>0.63809149937038034</v>
      </c>
      <c r="J231" s="220">
        <f>(J201+$K$49)/$K$18</f>
        <v>0.13227863221469999</v>
      </c>
      <c r="K231" s="80">
        <f>C231+G231</f>
        <v>2.3677520932228608</v>
      </c>
      <c r="L231" s="255"/>
    </row>
    <row r="232" spans="1:15" ht="15" thickBot="1" x14ac:dyDescent="0.35">
      <c r="B232" s="221" t="s">
        <v>135</v>
      </c>
      <c r="C232" s="222">
        <f>C231-C230</f>
        <v>0.13376404702149403</v>
      </c>
      <c r="D232" s="223">
        <f t="shared" ref="D232:J232" si="17">D231-D230</f>
        <v>0.13376404702149403</v>
      </c>
      <c r="E232" s="223">
        <f t="shared" si="17"/>
        <v>0.13376404702149397</v>
      </c>
      <c r="F232" s="224">
        <f t="shared" si="17"/>
        <v>0</v>
      </c>
      <c r="G232" s="222">
        <f t="shared" si="17"/>
        <v>-2.9151403735383496E-8</v>
      </c>
      <c r="H232" s="223">
        <f t="shared" si="17"/>
        <v>-2.9151403846405799E-8</v>
      </c>
      <c r="I232" s="223">
        <f t="shared" si="17"/>
        <v>0</v>
      </c>
      <c r="J232" s="224">
        <f t="shared" si="17"/>
        <v>0</v>
      </c>
      <c r="K232" s="225">
        <f>C232+G232</f>
        <v>0.13376401787009029</v>
      </c>
      <c r="L232" s="255"/>
    </row>
    <row r="233" spans="1:15" ht="13.2" customHeight="1" x14ac:dyDescent="0.3">
      <c r="B233" s="276"/>
      <c r="C233" s="277"/>
      <c r="D233" s="277"/>
      <c r="E233" s="277"/>
      <c r="F233" s="277"/>
      <c r="G233" s="277"/>
      <c r="H233" s="277"/>
      <c r="I233" s="277"/>
      <c r="J233" s="277"/>
      <c r="K233" s="277"/>
      <c r="L233" s="255"/>
    </row>
    <row r="234" spans="1:15" ht="13.2" customHeight="1" thickBot="1" x14ac:dyDescent="0.35">
      <c r="A234" s="1" t="s">
        <v>175</v>
      </c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"/>
      <c r="N234" s="2"/>
      <c r="O234" s="2"/>
    </row>
    <row r="235" spans="1:15" ht="13.2" customHeight="1" thickTop="1" thickBot="1" x14ac:dyDescent="0.35">
      <c r="A235" s="279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1"/>
      <c r="N235" s="281"/>
      <c r="O235" s="281"/>
    </row>
    <row r="236" spans="1:15" ht="15" thickBot="1" x14ac:dyDescent="0.35">
      <c r="B236" s="407" t="s">
        <v>116</v>
      </c>
      <c r="C236" s="426" t="s">
        <v>8</v>
      </c>
      <c r="D236" s="427"/>
      <c r="E236" s="427"/>
      <c r="F236" s="428"/>
      <c r="G236" s="426" t="s">
        <v>9</v>
      </c>
      <c r="H236" s="427"/>
      <c r="I236" s="427"/>
      <c r="J236" s="428"/>
      <c r="K236" s="407" t="s">
        <v>117</v>
      </c>
      <c r="L236" s="255"/>
    </row>
    <row r="237" spans="1:15" x14ac:dyDescent="0.3">
      <c r="B237" s="408"/>
      <c r="C237" s="431" t="s">
        <v>118</v>
      </c>
      <c r="D237" s="429" t="s">
        <v>13</v>
      </c>
      <c r="E237" s="429" t="s">
        <v>14</v>
      </c>
      <c r="F237" s="417" t="s">
        <v>15</v>
      </c>
      <c r="G237" s="431" t="s">
        <v>118</v>
      </c>
      <c r="H237" s="429" t="s">
        <v>119</v>
      </c>
      <c r="I237" s="429" t="s">
        <v>18</v>
      </c>
      <c r="J237" s="417" t="s">
        <v>19</v>
      </c>
      <c r="K237" s="408"/>
      <c r="L237" s="255"/>
    </row>
    <row r="238" spans="1:15" ht="37.950000000000003" customHeight="1" thickBot="1" x14ac:dyDescent="0.35">
      <c r="B238" s="409"/>
      <c r="C238" s="435"/>
      <c r="D238" s="436"/>
      <c r="E238" s="436"/>
      <c r="F238" s="437"/>
      <c r="G238" s="435"/>
      <c r="H238" s="436"/>
      <c r="I238" s="436"/>
      <c r="J238" s="437"/>
      <c r="K238" s="409"/>
      <c r="L238" s="255"/>
    </row>
    <row r="239" spans="1:15" x14ac:dyDescent="0.3">
      <c r="B239" s="178" t="s">
        <v>120</v>
      </c>
      <c r="C239" s="195">
        <f>F239+D239</f>
        <v>0</v>
      </c>
      <c r="D239" s="196">
        <v>0</v>
      </c>
      <c r="E239" s="196">
        <v>0</v>
      </c>
      <c r="F239" s="197">
        <v>0</v>
      </c>
      <c r="G239" s="195">
        <f>SUM(H239:J239)</f>
        <v>-1.9308000000000005</v>
      </c>
      <c r="H239" s="196">
        <v>0</v>
      </c>
      <c r="I239" s="196">
        <f>C251</f>
        <v>-1.9308000000000005</v>
      </c>
      <c r="J239" s="197">
        <f>C233*$J$59</f>
        <v>0</v>
      </c>
      <c r="K239" s="198">
        <f>C239+G239</f>
        <v>-1.9308000000000005</v>
      </c>
      <c r="L239" s="255"/>
    </row>
    <row r="240" spans="1:15" x14ac:dyDescent="0.3">
      <c r="B240" s="178" t="s">
        <v>121</v>
      </c>
      <c r="C240" s="179">
        <f t="shared" ref="C240:C241" si="18">F240+D240</f>
        <v>0</v>
      </c>
      <c r="D240" s="199">
        <f>E260</f>
        <v>0</v>
      </c>
      <c r="E240" s="199">
        <f>E260</f>
        <v>0</v>
      </c>
      <c r="F240" s="200">
        <f>F245</f>
        <v>0</v>
      </c>
      <c r="G240" s="179">
        <f>SUM(H240:J240)</f>
        <v>1</v>
      </c>
      <c r="H240" s="199">
        <f>F247</f>
        <v>0</v>
      </c>
      <c r="I240" s="199">
        <f>C246</f>
        <v>1</v>
      </c>
      <c r="J240" s="200">
        <v>0</v>
      </c>
      <c r="K240" s="198">
        <f>C240+G240</f>
        <v>1</v>
      </c>
      <c r="L240" s="255"/>
    </row>
    <row r="241" spans="2:12" ht="15" thickBot="1" x14ac:dyDescent="0.35">
      <c r="B241" s="201" t="s">
        <v>122</v>
      </c>
      <c r="C241" s="202">
        <f t="shared" si="18"/>
        <v>0</v>
      </c>
      <c r="D241" s="203">
        <f t="shared" ref="D241:K241" si="19">D239+D240</f>
        <v>0</v>
      </c>
      <c r="E241" s="203">
        <f t="shared" si="19"/>
        <v>0</v>
      </c>
      <c r="F241" s="204">
        <f t="shared" si="19"/>
        <v>0</v>
      </c>
      <c r="G241" s="202">
        <f t="shared" si="19"/>
        <v>-0.93080000000000052</v>
      </c>
      <c r="H241" s="203">
        <f t="shared" si="19"/>
        <v>0</v>
      </c>
      <c r="I241" s="203">
        <f t="shared" si="19"/>
        <v>-0.93080000000000052</v>
      </c>
      <c r="J241" s="204">
        <f t="shared" si="19"/>
        <v>0</v>
      </c>
      <c r="K241" s="205">
        <f t="shared" si="19"/>
        <v>-0.93080000000000052</v>
      </c>
      <c r="L241" s="255"/>
    </row>
    <row r="242" spans="2:12" ht="13.2" customHeight="1" thickBot="1" x14ac:dyDescent="0.35">
      <c r="B242" s="276"/>
      <c r="C242" s="277"/>
      <c r="D242" s="277"/>
      <c r="E242" s="277"/>
      <c r="F242" s="277"/>
      <c r="G242" s="277"/>
      <c r="H242" s="277"/>
      <c r="I242" s="277"/>
      <c r="J242" s="277"/>
      <c r="K242" s="277"/>
      <c r="L242" s="255"/>
    </row>
    <row r="243" spans="2:12" ht="13.2" customHeight="1" thickBot="1" x14ac:dyDescent="0.35">
      <c r="B243" s="445" t="s">
        <v>176</v>
      </c>
      <c r="C243" s="446"/>
      <c r="D243" s="447"/>
      <c r="E243" s="277"/>
      <c r="F243" s="277"/>
      <c r="G243" s="277"/>
      <c r="H243" s="277"/>
      <c r="I243" s="277"/>
      <c r="J243" s="277"/>
      <c r="K243" s="277"/>
      <c r="L243" s="255"/>
    </row>
    <row r="244" spans="2:12" ht="15.75" customHeight="1" x14ac:dyDescent="0.3">
      <c r="B244" s="282" t="s">
        <v>177</v>
      </c>
      <c r="C244" s="448">
        <v>10</v>
      </c>
      <c r="D244" s="449"/>
      <c r="E244" s="277"/>
      <c r="F244" s="277"/>
      <c r="G244" s="277"/>
      <c r="H244" s="277"/>
      <c r="I244" s="277"/>
      <c r="J244" s="277"/>
      <c r="K244" s="277"/>
      <c r="L244" s="255"/>
    </row>
    <row r="245" spans="2:12" ht="13.2" customHeight="1" x14ac:dyDescent="0.3">
      <c r="B245" s="283" t="s">
        <v>178</v>
      </c>
      <c r="C245" s="450">
        <v>50</v>
      </c>
      <c r="D245" s="451"/>
      <c r="E245" s="277"/>
      <c r="F245" s="277"/>
      <c r="G245" s="277"/>
      <c r="H245" s="277"/>
      <c r="I245" s="277"/>
      <c r="J245" s="277"/>
      <c r="K245" s="277"/>
      <c r="L245" s="255"/>
    </row>
    <row r="246" spans="2:12" ht="13.2" customHeight="1" x14ac:dyDescent="0.3">
      <c r="B246" s="283" t="s">
        <v>179</v>
      </c>
      <c r="C246" s="452">
        <f>C245/C247</f>
        <v>1</v>
      </c>
      <c r="D246" s="453"/>
      <c r="E246" s="277"/>
      <c r="F246" s="277"/>
      <c r="G246" s="277"/>
      <c r="H246" s="277"/>
      <c r="I246" s="277"/>
      <c r="J246" s="277"/>
      <c r="K246" s="277"/>
      <c r="L246" s="255"/>
    </row>
    <row r="247" spans="2:12" ht="13.2" customHeight="1" x14ac:dyDescent="0.3">
      <c r="B247" s="283" t="s">
        <v>180</v>
      </c>
      <c r="C247" s="452">
        <v>50</v>
      </c>
      <c r="D247" s="453"/>
      <c r="E247" s="277"/>
      <c r="F247" s="277"/>
      <c r="G247" s="277"/>
      <c r="H247" s="277"/>
      <c r="I247" s="277"/>
      <c r="J247" s="277"/>
      <c r="K247" s="277"/>
      <c r="L247" s="255"/>
    </row>
    <row r="248" spans="2:12" ht="14.25" customHeight="1" x14ac:dyDescent="0.3">
      <c r="B248" s="284" t="s">
        <v>181</v>
      </c>
      <c r="C248" s="452">
        <v>3.6</v>
      </c>
      <c r="D248" s="453"/>
      <c r="E248" s="277"/>
      <c r="F248" s="277"/>
      <c r="G248" s="277"/>
      <c r="H248" s="277"/>
      <c r="I248" s="277"/>
      <c r="J248" s="277"/>
      <c r="K248" s="277"/>
      <c r="L248" s="255"/>
    </row>
    <row r="249" spans="2:12" ht="13.2" customHeight="1" x14ac:dyDescent="0.3">
      <c r="B249" s="284" t="s">
        <v>182</v>
      </c>
      <c r="C249" s="441">
        <v>0.69</v>
      </c>
      <c r="D249" s="442"/>
      <c r="E249" s="277"/>
      <c r="F249" s="277"/>
      <c r="G249" s="277"/>
      <c r="H249" s="277"/>
      <c r="I249" s="277"/>
      <c r="J249" s="277"/>
      <c r="K249" s="277"/>
      <c r="L249" s="255"/>
    </row>
    <row r="250" spans="2:12" ht="13.2" customHeight="1" x14ac:dyDescent="0.3">
      <c r="B250" s="284" t="s">
        <v>183</v>
      </c>
      <c r="C250" s="441">
        <v>0.24529999999999999</v>
      </c>
      <c r="D250" s="442"/>
      <c r="E250" s="277"/>
      <c r="F250" s="277"/>
      <c r="G250" s="277"/>
      <c r="H250" s="277"/>
      <c r="I250" s="277"/>
      <c r="J250" s="277"/>
      <c r="K250" s="277"/>
      <c r="L250" s="255"/>
    </row>
    <row r="251" spans="2:12" ht="13.2" customHeight="1" thickBot="1" x14ac:dyDescent="0.35">
      <c r="B251" s="266" t="s">
        <v>184</v>
      </c>
      <c r="C251" s="443">
        <f>C244*C249-C244*C248*C250</f>
        <v>-1.9308000000000005</v>
      </c>
      <c r="D251" s="444"/>
      <c r="E251" s="277"/>
      <c r="F251" s="277"/>
      <c r="G251" s="277"/>
      <c r="H251" s="277"/>
      <c r="I251" s="277"/>
      <c r="J251" s="277"/>
      <c r="K251" s="277"/>
      <c r="L251" s="255"/>
    </row>
    <row r="252" spans="2:12" ht="13.2" customHeight="1" thickBot="1" x14ac:dyDescent="0.35">
      <c r="B252" s="276"/>
      <c r="C252" s="277"/>
      <c r="D252" s="277"/>
      <c r="E252" s="277"/>
      <c r="F252" s="277"/>
      <c r="G252" s="277"/>
      <c r="H252" s="277"/>
      <c r="I252" s="277"/>
      <c r="J252" s="277"/>
      <c r="K252" s="277"/>
      <c r="L252" s="255"/>
    </row>
    <row r="253" spans="2:12" ht="15" thickBot="1" x14ac:dyDescent="0.35">
      <c r="B253" s="423" t="s">
        <v>132</v>
      </c>
      <c r="C253" s="426" t="s">
        <v>8</v>
      </c>
      <c r="D253" s="427"/>
      <c r="E253" s="427"/>
      <c r="F253" s="428"/>
      <c r="G253" s="426" t="s">
        <v>9</v>
      </c>
      <c r="H253" s="427"/>
      <c r="I253" s="427"/>
      <c r="J253" s="428"/>
      <c r="K253" s="407" t="s">
        <v>117</v>
      </c>
      <c r="L253" s="255"/>
    </row>
    <row r="254" spans="2:12" x14ac:dyDescent="0.3">
      <c r="B254" s="424"/>
      <c r="C254" s="431" t="s">
        <v>118</v>
      </c>
      <c r="D254" s="429" t="s">
        <v>13</v>
      </c>
      <c r="E254" s="429" t="s">
        <v>14</v>
      </c>
      <c r="F254" s="417" t="s">
        <v>15</v>
      </c>
      <c r="G254" s="431" t="s">
        <v>118</v>
      </c>
      <c r="H254" s="429" t="s">
        <v>119</v>
      </c>
      <c r="I254" s="429" t="s">
        <v>18</v>
      </c>
      <c r="J254" s="417" t="s">
        <v>19</v>
      </c>
      <c r="K254" s="408"/>
      <c r="L254" s="255"/>
    </row>
    <row r="255" spans="2:12" ht="37.200000000000003" customHeight="1" thickBot="1" x14ac:dyDescent="0.35">
      <c r="B255" s="425"/>
      <c r="C255" s="435"/>
      <c r="D255" s="436"/>
      <c r="E255" s="436"/>
      <c r="F255" s="437"/>
      <c r="G255" s="435"/>
      <c r="H255" s="436"/>
      <c r="I255" s="436"/>
      <c r="J255" s="437"/>
      <c r="K255" s="409"/>
      <c r="L255" s="255"/>
    </row>
    <row r="256" spans="2:12" x14ac:dyDescent="0.3">
      <c r="B256" s="178" t="s">
        <v>133</v>
      </c>
      <c r="C256" s="215">
        <f>D256+F256</f>
        <v>0.96909363042725127</v>
      </c>
      <c r="D256" s="216">
        <f>E58</f>
        <v>0.39804804095041924</v>
      </c>
      <c r="E256" s="216">
        <f>F58</f>
        <v>0.12438321747358057</v>
      </c>
      <c r="F256" s="217">
        <f>G58</f>
        <v>0.57104558947683204</v>
      </c>
      <c r="G256" s="215">
        <f>H256+I256+J256</f>
        <v>1.2648944449255191</v>
      </c>
      <c r="H256" s="216">
        <f>I58</f>
        <v>0.49452431334043878</v>
      </c>
      <c r="I256" s="216">
        <f>J58</f>
        <v>0.63809149937038034</v>
      </c>
      <c r="J256" s="217">
        <f>K58</f>
        <v>0.13227863221469999</v>
      </c>
      <c r="K256" s="80">
        <f>C256+G256</f>
        <v>2.2339880753527703</v>
      </c>
      <c r="L256" s="255"/>
    </row>
    <row r="257" spans="1:15" x14ac:dyDescent="0.3">
      <c r="B257" s="178" t="s">
        <v>134</v>
      </c>
      <c r="C257" s="218">
        <f>D257+F257</f>
        <v>0.96909363042725127</v>
      </c>
      <c r="D257" s="219">
        <f>($E$49+D241)/$F$18</f>
        <v>0.39804804095041924</v>
      </c>
      <c r="E257" s="219">
        <f>($F$49+E241)/$F$18</f>
        <v>0.12438321747358057</v>
      </c>
      <c r="F257" s="220">
        <f>($G$49+F241)/$G$18</f>
        <v>0.57104558947683204</v>
      </c>
      <c r="G257" s="218">
        <f>H257+I257+J257</f>
        <v>1.2634672643992499</v>
      </c>
      <c r="H257" s="219">
        <f>(H241+$I$49)/$I$18</f>
        <v>0.49452431334043878</v>
      </c>
      <c r="I257" s="219">
        <f>(I241+$J$49)/$J$18</f>
        <v>0.63666431884411123</v>
      </c>
      <c r="J257" s="220">
        <f>(J241+$K$49)/$K$18</f>
        <v>0.13227863221469999</v>
      </c>
      <c r="K257" s="80">
        <f>C257+G257</f>
        <v>2.2325608948265012</v>
      </c>
      <c r="L257" s="255"/>
    </row>
    <row r="258" spans="1:15" ht="15" thickBot="1" x14ac:dyDescent="0.35">
      <c r="B258" s="221" t="s">
        <v>135</v>
      </c>
      <c r="C258" s="222">
        <f>C257-C256</f>
        <v>0</v>
      </c>
      <c r="D258" s="223">
        <f t="shared" ref="D258:J258" si="20">D257-D256</f>
        <v>0</v>
      </c>
      <c r="E258" s="223">
        <f t="shared" si="20"/>
        <v>0</v>
      </c>
      <c r="F258" s="224">
        <f t="shared" si="20"/>
        <v>0</v>
      </c>
      <c r="G258" s="222">
        <f t="shared" si="20"/>
        <v>-1.4271805262691117E-3</v>
      </c>
      <c r="H258" s="223">
        <f t="shared" si="20"/>
        <v>0</v>
      </c>
      <c r="I258" s="223">
        <f t="shared" si="20"/>
        <v>-1.4271805262691117E-3</v>
      </c>
      <c r="J258" s="224">
        <f t="shared" si="20"/>
        <v>0</v>
      </c>
      <c r="K258" s="225">
        <f>C258+G258</f>
        <v>-1.4271805262691117E-3</v>
      </c>
      <c r="L258" s="255"/>
    </row>
    <row r="259" spans="1:15" ht="13.2" customHeight="1" x14ac:dyDescent="0.3">
      <c r="B259" s="276"/>
      <c r="C259" s="277"/>
      <c r="D259" s="277"/>
      <c r="E259" s="277"/>
      <c r="F259" s="277"/>
      <c r="G259" s="277"/>
      <c r="H259" s="277"/>
      <c r="I259" s="277"/>
      <c r="J259" s="277"/>
      <c r="K259" s="277"/>
      <c r="L259" s="255"/>
    </row>
    <row r="260" spans="1:15" ht="13.2" customHeight="1" thickBot="1" x14ac:dyDescent="0.35">
      <c r="A260" s="1" t="s">
        <v>185</v>
      </c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"/>
      <c r="N260" s="2"/>
      <c r="O260" s="2"/>
    </row>
    <row r="261" spans="1:15" ht="13.2" customHeight="1" thickTop="1" thickBot="1" x14ac:dyDescent="0.35">
      <c r="B261" s="276"/>
      <c r="C261" s="277"/>
      <c r="D261" s="277"/>
      <c r="E261" s="277"/>
      <c r="F261" s="277"/>
      <c r="G261" s="277"/>
      <c r="H261" s="277"/>
      <c r="I261" s="277"/>
      <c r="J261" s="277"/>
      <c r="K261" s="277"/>
      <c r="L261" s="255"/>
    </row>
    <row r="262" spans="1:15" ht="13.2" customHeight="1" thickBot="1" x14ac:dyDescent="0.35">
      <c r="B262" s="454" t="s">
        <v>176</v>
      </c>
      <c r="C262" s="455"/>
      <c r="D262" s="456"/>
      <c r="E262" s="277"/>
      <c r="F262" s="277"/>
      <c r="G262" s="277"/>
      <c r="H262" s="277"/>
      <c r="I262" s="277"/>
      <c r="J262" s="277"/>
      <c r="K262" s="277"/>
      <c r="L262" s="255"/>
    </row>
    <row r="263" spans="1:15" ht="15.75" customHeight="1" x14ac:dyDescent="0.3">
      <c r="B263" s="285" t="s">
        <v>186</v>
      </c>
      <c r="C263" s="457">
        <v>559</v>
      </c>
      <c r="D263" s="458"/>
      <c r="E263" s="277"/>
      <c r="F263" s="277"/>
      <c r="G263" s="277"/>
      <c r="H263" s="277"/>
      <c r="I263" s="277"/>
      <c r="J263" s="277"/>
      <c r="K263" s="277"/>
      <c r="L263" s="255"/>
    </row>
    <row r="264" spans="1:15" ht="15.75" customHeight="1" x14ac:dyDescent="0.3">
      <c r="B264" s="283" t="s">
        <v>178</v>
      </c>
      <c r="C264" s="450">
        <v>74.849999999999994</v>
      </c>
      <c r="D264" s="451"/>
      <c r="E264" s="277"/>
      <c r="F264" s="277"/>
      <c r="G264" s="277"/>
      <c r="H264" s="277"/>
      <c r="I264" s="277"/>
      <c r="J264" s="277"/>
      <c r="K264" s="277"/>
      <c r="L264" s="255"/>
    </row>
    <row r="265" spans="1:15" ht="15.75" customHeight="1" x14ac:dyDescent="0.3">
      <c r="B265" s="283" t="s">
        <v>179</v>
      </c>
      <c r="C265" s="452">
        <f>C264/C266</f>
        <v>12.475</v>
      </c>
      <c r="D265" s="453"/>
      <c r="E265" s="277"/>
      <c r="F265" s="277"/>
      <c r="G265" s="277"/>
      <c r="H265" s="277"/>
      <c r="I265" s="277"/>
      <c r="J265" s="277"/>
      <c r="K265" s="277"/>
      <c r="L265" s="255"/>
    </row>
    <row r="266" spans="1:15" ht="15.75" customHeight="1" x14ac:dyDescent="0.3">
      <c r="B266" s="283" t="s">
        <v>180</v>
      </c>
      <c r="C266" s="452">
        <v>6</v>
      </c>
      <c r="D266" s="453"/>
      <c r="E266" s="277"/>
      <c r="F266" s="277"/>
      <c r="G266" s="277"/>
      <c r="H266" s="277"/>
      <c r="I266" s="277"/>
      <c r="J266" s="277"/>
      <c r="K266" s="277"/>
      <c r="L266" s="255"/>
    </row>
    <row r="267" spans="1:15" ht="15.75" customHeight="1" thickBot="1" x14ac:dyDescent="0.35">
      <c r="B267" s="266" t="s">
        <v>187</v>
      </c>
      <c r="C267" s="459">
        <v>21.43</v>
      </c>
      <c r="D267" s="460"/>
      <c r="E267" s="277"/>
      <c r="F267" s="277"/>
      <c r="G267" s="277"/>
      <c r="H267" s="277"/>
      <c r="I267" s="277"/>
      <c r="J267" s="277"/>
      <c r="K267" s="277"/>
      <c r="L267" s="255"/>
    </row>
    <row r="268" spans="1:15" ht="13.2" customHeight="1" thickBot="1" x14ac:dyDescent="0.35">
      <c r="B268" s="276"/>
      <c r="C268" s="277"/>
      <c r="D268" s="277"/>
      <c r="E268" s="277"/>
      <c r="F268" s="277"/>
      <c r="G268" s="277"/>
      <c r="H268" s="277"/>
      <c r="I268" s="277"/>
      <c r="J268" s="277"/>
      <c r="K268" s="277"/>
      <c r="L268" s="255"/>
    </row>
    <row r="269" spans="1:15" ht="13.2" customHeight="1" thickBot="1" x14ac:dyDescent="0.35">
      <c r="B269" s="423" t="s">
        <v>116</v>
      </c>
      <c r="C269" s="426" t="s">
        <v>8</v>
      </c>
      <c r="D269" s="427"/>
      <c r="E269" s="427"/>
      <c r="F269" s="428"/>
      <c r="G269" s="426" t="s">
        <v>9</v>
      </c>
      <c r="H269" s="427"/>
      <c r="I269" s="427"/>
      <c r="J269" s="428"/>
      <c r="K269" s="407" t="s">
        <v>117</v>
      </c>
      <c r="L269" s="255"/>
    </row>
    <row r="270" spans="1:15" ht="13.2" customHeight="1" x14ac:dyDescent="0.3">
      <c r="B270" s="424"/>
      <c r="C270" s="431" t="s">
        <v>118</v>
      </c>
      <c r="D270" s="429" t="s">
        <v>13</v>
      </c>
      <c r="E270" s="429" t="s">
        <v>14</v>
      </c>
      <c r="F270" s="417" t="s">
        <v>15</v>
      </c>
      <c r="G270" s="431" t="s">
        <v>118</v>
      </c>
      <c r="H270" s="429" t="s">
        <v>119</v>
      </c>
      <c r="I270" s="429" t="s">
        <v>18</v>
      </c>
      <c r="J270" s="417" t="s">
        <v>19</v>
      </c>
      <c r="K270" s="408"/>
      <c r="L270" s="255"/>
    </row>
    <row r="271" spans="1:15" ht="46.5" customHeight="1" thickBot="1" x14ac:dyDescent="0.35">
      <c r="B271" s="425"/>
      <c r="C271" s="435"/>
      <c r="D271" s="436"/>
      <c r="E271" s="436"/>
      <c r="F271" s="437"/>
      <c r="G271" s="435"/>
      <c r="H271" s="436"/>
      <c r="I271" s="436"/>
      <c r="J271" s="437"/>
      <c r="K271" s="409"/>
      <c r="L271" s="255"/>
    </row>
    <row r="272" spans="1:15" ht="13.2" customHeight="1" x14ac:dyDescent="0.3">
      <c r="B272" s="178" t="s">
        <v>188</v>
      </c>
      <c r="C272" s="195">
        <f>F272+D272</f>
        <v>21.43</v>
      </c>
      <c r="D272" s="196">
        <f>C267</f>
        <v>21.43</v>
      </c>
      <c r="E272" s="196">
        <f>C267</f>
        <v>21.43</v>
      </c>
      <c r="F272" s="197">
        <v>0</v>
      </c>
      <c r="G272" s="195">
        <v>0</v>
      </c>
      <c r="H272" s="196">
        <v>0</v>
      </c>
      <c r="I272" s="196">
        <v>0</v>
      </c>
      <c r="J272" s="197"/>
      <c r="K272" s="198">
        <f>C272+G272</f>
        <v>21.43</v>
      </c>
      <c r="L272" s="255"/>
    </row>
    <row r="273" spans="1:15" ht="13.2" customHeight="1" x14ac:dyDescent="0.3">
      <c r="B273" s="178" t="s">
        <v>121</v>
      </c>
      <c r="C273" s="179">
        <f t="shared" ref="C273:C274" si="21">F273+D273</f>
        <v>12.475</v>
      </c>
      <c r="D273" s="199">
        <f>C265</f>
        <v>12.475</v>
      </c>
      <c r="E273" s="199">
        <f>C265</f>
        <v>12.475</v>
      </c>
      <c r="F273" s="200">
        <f>F278</f>
        <v>0</v>
      </c>
      <c r="G273" s="179">
        <f>SUM(H273:J273)</f>
        <v>0</v>
      </c>
      <c r="H273" s="199">
        <f>C263*D266</f>
        <v>0</v>
      </c>
      <c r="I273" s="199">
        <f>C263*D267</f>
        <v>0</v>
      </c>
      <c r="J273" s="200"/>
      <c r="K273" s="198">
        <f>C273+G273</f>
        <v>12.475</v>
      </c>
      <c r="L273" s="255"/>
    </row>
    <row r="274" spans="1:15" ht="13.2" customHeight="1" thickBot="1" x14ac:dyDescent="0.35">
      <c r="B274" s="201" t="s">
        <v>122</v>
      </c>
      <c r="C274" s="202">
        <f t="shared" si="21"/>
        <v>33.905000000000001</v>
      </c>
      <c r="D274" s="203">
        <f t="shared" ref="D274:K274" si="22">D272+D273</f>
        <v>33.905000000000001</v>
      </c>
      <c r="E274" s="203">
        <f t="shared" si="22"/>
        <v>33.905000000000001</v>
      </c>
      <c r="F274" s="204">
        <f t="shared" si="22"/>
        <v>0</v>
      </c>
      <c r="G274" s="202">
        <f t="shared" si="22"/>
        <v>0</v>
      </c>
      <c r="H274" s="203">
        <f t="shared" si="22"/>
        <v>0</v>
      </c>
      <c r="I274" s="203">
        <f t="shared" si="22"/>
        <v>0</v>
      </c>
      <c r="J274" s="204">
        <f t="shared" si="22"/>
        <v>0</v>
      </c>
      <c r="K274" s="205">
        <f t="shared" si="22"/>
        <v>33.905000000000001</v>
      </c>
      <c r="L274" s="255"/>
    </row>
    <row r="275" spans="1:15" ht="13.2" customHeight="1" thickBot="1" x14ac:dyDescent="0.35">
      <c r="B275" s="276"/>
      <c r="C275" s="277"/>
      <c r="D275" s="277"/>
      <c r="E275" s="277"/>
      <c r="F275" s="277"/>
      <c r="G275" s="277"/>
      <c r="H275" s="277"/>
      <c r="I275" s="277"/>
      <c r="J275" s="277"/>
      <c r="K275" s="277"/>
      <c r="L275" s="255"/>
    </row>
    <row r="276" spans="1:15" ht="13.2" customHeight="1" thickBot="1" x14ac:dyDescent="0.35">
      <c r="B276" s="423" t="s">
        <v>132</v>
      </c>
      <c r="C276" s="426" t="s">
        <v>8</v>
      </c>
      <c r="D276" s="427"/>
      <c r="E276" s="427"/>
      <c r="F276" s="428"/>
      <c r="G276" s="426" t="s">
        <v>9</v>
      </c>
      <c r="H276" s="427"/>
      <c r="I276" s="427"/>
      <c r="J276" s="428"/>
      <c r="K276" s="407" t="s">
        <v>117</v>
      </c>
      <c r="L276" s="255"/>
    </row>
    <row r="277" spans="1:15" ht="13.2" customHeight="1" x14ac:dyDescent="0.3">
      <c r="B277" s="424"/>
      <c r="C277" s="431" t="s">
        <v>118</v>
      </c>
      <c r="D277" s="429" t="s">
        <v>13</v>
      </c>
      <c r="E277" s="429" t="s">
        <v>14</v>
      </c>
      <c r="F277" s="417" t="s">
        <v>15</v>
      </c>
      <c r="G277" s="431" t="s">
        <v>118</v>
      </c>
      <c r="H277" s="429" t="s">
        <v>119</v>
      </c>
      <c r="I277" s="429" t="s">
        <v>18</v>
      </c>
      <c r="J277" s="417" t="s">
        <v>19</v>
      </c>
      <c r="K277" s="408"/>
      <c r="L277" s="255"/>
    </row>
    <row r="278" spans="1:15" ht="44.25" customHeight="1" thickBot="1" x14ac:dyDescent="0.35">
      <c r="B278" s="425"/>
      <c r="C278" s="435"/>
      <c r="D278" s="436"/>
      <c r="E278" s="436"/>
      <c r="F278" s="437"/>
      <c r="G278" s="435"/>
      <c r="H278" s="436"/>
      <c r="I278" s="436"/>
      <c r="J278" s="437"/>
      <c r="K278" s="409"/>
      <c r="L278" s="255"/>
    </row>
    <row r="279" spans="1:15" ht="13.2" customHeight="1" x14ac:dyDescent="0.3">
      <c r="B279" s="178" t="s">
        <v>133</v>
      </c>
      <c r="C279" s="215">
        <f>D279+F279</f>
        <v>0.96909363042725127</v>
      </c>
      <c r="D279" s="216">
        <f>D230</f>
        <v>0.39804804095041924</v>
      </c>
      <c r="E279" s="216">
        <f>E230</f>
        <v>0.12438321747358057</v>
      </c>
      <c r="F279" s="217">
        <f>F230</f>
        <v>0.57104558947683204</v>
      </c>
      <c r="G279" s="215">
        <f>H279+I279+J279</f>
        <v>1.2648944449255191</v>
      </c>
      <c r="H279" s="216">
        <f>H230</f>
        <v>0.49452431334043878</v>
      </c>
      <c r="I279" s="216">
        <f>I230</f>
        <v>0.63809149937038034</v>
      </c>
      <c r="J279" s="217">
        <f>J230</f>
        <v>0.13227863221469999</v>
      </c>
      <c r="K279" s="80">
        <f>C279+G279</f>
        <v>2.2339880753527703</v>
      </c>
      <c r="L279" s="255"/>
    </row>
    <row r="280" spans="1:15" ht="13.2" customHeight="1" x14ac:dyDescent="0.3">
      <c r="B280" s="178" t="s">
        <v>134</v>
      </c>
      <c r="C280" s="218">
        <f>D280+F280</f>
        <v>1.0139763444360539</v>
      </c>
      <c r="D280" s="219">
        <f>($E$49+D274)/$F$18</f>
        <v>0.44293075495922174</v>
      </c>
      <c r="E280" s="219">
        <f>($F$49+E274)/$F$18</f>
        <v>0.16926593148238306</v>
      </c>
      <c r="F280" s="220">
        <f>($G$49+F274)/$G$18</f>
        <v>0.57104558947683204</v>
      </c>
      <c r="G280" s="218">
        <f>H280+I280+J280</f>
        <v>1.2648944449255191</v>
      </c>
      <c r="H280" s="219">
        <f>(H274+$I$49)/$I$18</f>
        <v>0.49452431334043878</v>
      </c>
      <c r="I280" s="219">
        <f>(I274+$J$49)/$J$18</f>
        <v>0.63809149937038034</v>
      </c>
      <c r="J280" s="220">
        <f>(J274+$K$49)/$K$18</f>
        <v>0.13227863221469999</v>
      </c>
      <c r="K280" s="80">
        <f>C280+G280</f>
        <v>2.2788707893615729</v>
      </c>
      <c r="L280" s="255"/>
    </row>
    <row r="281" spans="1:15" ht="13.2" customHeight="1" thickBot="1" x14ac:dyDescent="0.35">
      <c r="B281" s="221" t="s">
        <v>135</v>
      </c>
      <c r="C281" s="222">
        <f>C280-C279</f>
        <v>4.4882714008802616E-2</v>
      </c>
      <c r="D281" s="223">
        <f t="shared" ref="D281:J281" si="23">D280-D279</f>
        <v>4.4882714008802505E-2</v>
      </c>
      <c r="E281" s="223">
        <f t="shared" si="23"/>
        <v>4.4882714008802491E-2</v>
      </c>
      <c r="F281" s="224">
        <f t="shared" si="23"/>
        <v>0</v>
      </c>
      <c r="G281" s="222">
        <f t="shared" si="23"/>
        <v>0</v>
      </c>
      <c r="H281" s="223">
        <f t="shared" si="23"/>
        <v>0</v>
      </c>
      <c r="I281" s="223">
        <f t="shared" si="23"/>
        <v>0</v>
      </c>
      <c r="J281" s="224">
        <f t="shared" si="23"/>
        <v>0</v>
      </c>
      <c r="K281" s="225">
        <f>C281+G281</f>
        <v>4.4882714008802616E-2</v>
      </c>
      <c r="L281" s="255"/>
    </row>
    <row r="282" spans="1:15" ht="15" customHeight="1" x14ac:dyDescent="0.3">
      <c r="B282" s="276"/>
      <c r="C282" s="277"/>
      <c r="D282" s="277"/>
      <c r="E282" s="277"/>
      <c r="F282" s="277"/>
      <c r="G282" s="277"/>
      <c r="H282" s="277"/>
      <c r="I282" s="277"/>
      <c r="J282" s="277"/>
      <c r="K282" s="277"/>
      <c r="L282" s="255"/>
    </row>
    <row r="283" spans="1:15" ht="15" hidden="1" thickBot="1" x14ac:dyDescent="0.35">
      <c r="A283" s="297" t="s">
        <v>189</v>
      </c>
      <c r="B283" s="298"/>
      <c r="C283" s="298"/>
      <c r="D283" s="298"/>
      <c r="E283" s="298"/>
      <c r="F283" s="298"/>
      <c r="G283" s="298"/>
      <c r="H283" s="298"/>
      <c r="I283" s="298"/>
      <c r="J283" s="298"/>
      <c r="K283" s="298"/>
      <c r="L283" s="278"/>
      <c r="M283" s="2"/>
      <c r="N283" s="2"/>
      <c r="O283" s="2"/>
    </row>
    <row r="284" spans="1:15" hidden="1" x14ac:dyDescent="0.3">
      <c r="A284" s="299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255"/>
    </row>
    <row r="285" spans="1:15" ht="15" hidden="1" thickBot="1" x14ac:dyDescent="0.35">
      <c r="A285" s="299"/>
      <c r="B285" s="493" t="s">
        <v>176</v>
      </c>
      <c r="C285" s="494"/>
      <c r="D285" s="495"/>
      <c r="E285" s="300"/>
      <c r="F285" s="300"/>
      <c r="G285" s="300"/>
      <c r="H285" s="300"/>
      <c r="I285" s="300"/>
      <c r="J285" s="300"/>
      <c r="K285" s="300"/>
      <c r="L285" s="255"/>
    </row>
    <row r="286" spans="1:15" hidden="1" x14ac:dyDescent="0.3">
      <c r="A286" s="299"/>
      <c r="B286" s="301" t="s">
        <v>190</v>
      </c>
      <c r="C286" s="496">
        <v>0.20499999999999999</v>
      </c>
      <c r="D286" s="497"/>
      <c r="E286" s="300"/>
      <c r="F286" s="300"/>
      <c r="G286" s="300"/>
      <c r="H286" s="300"/>
      <c r="I286" s="300"/>
      <c r="J286" s="300"/>
      <c r="K286" s="300"/>
      <c r="L286" s="255"/>
    </row>
    <row r="287" spans="1:15" hidden="1" x14ac:dyDescent="0.3">
      <c r="A287" s="299"/>
      <c r="B287" s="302" t="s">
        <v>180</v>
      </c>
      <c r="C287" s="479">
        <v>20</v>
      </c>
      <c r="D287" s="480"/>
      <c r="E287" s="300"/>
      <c r="F287" s="300"/>
      <c r="G287" s="300"/>
      <c r="H287" s="300"/>
      <c r="I287" s="300"/>
      <c r="J287" s="300"/>
      <c r="K287" s="300"/>
      <c r="L287" s="255"/>
    </row>
    <row r="288" spans="1:15" hidden="1" x14ac:dyDescent="0.3">
      <c r="A288" s="299"/>
      <c r="B288" s="302" t="s">
        <v>191</v>
      </c>
      <c r="C288" s="479">
        <v>250000</v>
      </c>
      <c r="D288" s="480"/>
      <c r="E288" s="300"/>
      <c r="F288" s="300"/>
      <c r="G288" s="300"/>
      <c r="H288" s="300"/>
      <c r="I288" s="300"/>
      <c r="J288" s="300"/>
      <c r="K288" s="300"/>
      <c r="L288" s="255"/>
    </row>
    <row r="289" spans="1:12" hidden="1" x14ac:dyDescent="0.3">
      <c r="A289" s="299"/>
      <c r="B289" s="303" t="s">
        <v>192</v>
      </c>
      <c r="C289" s="479">
        <f>C288*C286/1000</f>
        <v>51.25</v>
      </c>
      <c r="D289" s="480"/>
      <c r="E289" s="300"/>
      <c r="F289" s="300"/>
      <c r="G289" s="300"/>
      <c r="H289" s="300"/>
      <c r="I289" s="300"/>
      <c r="J289" s="300"/>
      <c r="K289" s="300"/>
      <c r="L289" s="255"/>
    </row>
    <row r="290" spans="1:12" hidden="1" x14ac:dyDescent="0.3">
      <c r="A290" s="299"/>
      <c r="B290" s="302" t="s">
        <v>193</v>
      </c>
      <c r="C290" s="479">
        <v>3075</v>
      </c>
      <c r="D290" s="480"/>
      <c r="E290" s="300"/>
      <c r="F290" s="300"/>
      <c r="G290" s="300"/>
      <c r="H290" s="300"/>
      <c r="I290" s="300"/>
      <c r="J290" s="300"/>
      <c r="K290" s="300"/>
      <c r="L290" s="255"/>
    </row>
    <row r="291" spans="1:12" hidden="1" x14ac:dyDescent="0.3">
      <c r="A291" s="299"/>
      <c r="B291" s="302" t="s">
        <v>178</v>
      </c>
      <c r="C291" s="498">
        <v>205</v>
      </c>
      <c r="D291" s="499"/>
      <c r="E291" s="300"/>
      <c r="F291" s="300"/>
      <c r="G291" s="300"/>
      <c r="H291" s="300"/>
      <c r="I291" s="300"/>
      <c r="J291" s="300"/>
      <c r="K291" s="300"/>
      <c r="L291" s="255"/>
    </row>
    <row r="292" spans="1:12" hidden="1" x14ac:dyDescent="0.3">
      <c r="A292" s="299"/>
      <c r="B292" s="302" t="s">
        <v>194</v>
      </c>
      <c r="C292" s="479">
        <v>61.5</v>
      </c>
      <c r="D292" s="480"/>
      <c r="E292" s="300"/>
      <c r="F292" s="300"/>
      <c r="G292" s="300"/>
      <c r="H292" s="300"/>
      <c r="I292" s="300"/>
      <c r="J292" s="300"/>
      <c r="K292" s="300"/>
      <c r="L292" s="255"/>
    </row>
    <row r="293" spans="1:12" hidden="1" x14ac:dyDescent="0.3">
      <c r="A293" s="299"/>
      <c r="B293" s="302" t="s">
        <v>179</v>
      </c>
      <c r="C293" s="479">
        <f>(C291-C292)/C287</f>
        <v>7.1749999999999998</v>
      </c>
      <c r="D293" s="480"/>
      <c r="E293" s="300"/>
      <c r="F293" s="300"/>
      <c r="G293" s="300"/>
      <c r="H293" s="300"/>
      <c r="I293" s="300"/>
      <c r="J293" s="300"/>
      <c r="K293" s="300"/>
      <c r="L293" s="255"/>
    </row>
    <row r="294" spans="1:12" hidden="1" x14ac:dyDescent="0.3">
      <c r="A294" s="299"/>
      <c r="B294" s="481" t="s">
        <v>195</v>
      </c>
      <c r="C294" s="482"/>
      <c r="D294" s="483"/>
      <c r="E294" s="300"/>
      <c r="F294" s="300"/>
      <c r="G294" s="300"/>
      <c r="H294" s="300"/>
      <c r="I294" s="300"/>
      <c r="J294" s="300"/>
      <c r="K294" s="300"/>
      <c r="L294" s="255"/>
    </row>
    <row r="295" spans="1:12" hidden="1" x14ac:dyDescent="0.3">
      <c r="A295" s="299"/>
      <c r="B295" s="302" t="s">
        <v>196</v>
      </c>
      <c r="C295" s="304">
        <v>24000</v>
      </c>
      <c r="D295" s="305">
        <f>C295/C288</f>
        <v>9.6000000000000002E-2</v>
      </c>
      <c r="E295" s="300"/>
      <c r="F295" s="300"/>
      <c r="G295" s="300"/>
      <c r="H295" s="300"/>
      <c r="I295" s="300"/>
      <c r="J295" s="300"/>
      <c r="K295" s="300"/>
      <c r="L295" s="255"/>
    </row>
    <row r="296" spans="1:12" hidden="1" x14ac:dyDescent="0.3">
      <c r="A296" s="299"/>
      <c r="B296" s="302" t="s">
        <v>197</v>
      </c>
      <c r="C296" s="304">
        <v>70000</v>
      </c>
      <c r="D296" s="305">
        <f>C296/C288</f>
        <v>0.28000000000000003</v>
      </c>
      <c r="E296" s="300"/>
      <c r="F296" s="300"/>
      <c r="G296" s="300"/>
      <c r="H296" s="300"/>
      <c r="I296" s="300"/>
      <c r="J296" s="300"/>
      <c r="K296" s="300"/>
      <c r="L296" s="255"/>
    </row>
    <row r="297" spans="1:12" ht="15" hidden="1" thickBot="1" x14ac:dyDescent="0.35">
      <c r="A297" s="299"/>
      <c r="B297" s="306" t="s">
        <v>198</v>
      </c>
      <c r="C297" s="307">
        <v>156000</v>
      </c>
      <c r="D297" s="308">
        <f>C297/C288</f>
        <v>0.624</v>
      </c>
      <c r="E297" s="300"/>
      <c r="F297" s="300"/>
      <c r="G297" s="300"/>
      <c r="H297" s="300"/>
      <c r="I297" s="300"/>
      <c r="J297" s="300"/>
      <c r="K297" s="300"/>
      <c r="L297" s="255"/>
    </row>
    <row r="298" spans="1:12" hidden="1" x14ac:dyDescent="0.3">
      <c r="A298" s="299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255"/>
    </row>
    <row r="299" spans="1:12" ht="15" hidden="1" thickBot="1" x14ac:dyDescent="0.35">
      <c r="A299" s="299"/>
      <c r="B299" s="473" t="s">
        <v>116</v>
      </c>
      <c r="C299" s="476" t="s">
        <v>8</v>
      </c>
      <c r="D299" s="477"/>
      <c r="E299" s="477"/>
      <c r="F299" s="478"/>
      <c r="G299" s="476" t="s">
        <v>9</v>
      </c>
      <c r="H299" s="477"/>
      <c r="I299" s="477"/>
      <c r="J299" s="478"/>
      <c r="K299" s="484" t="s">
        <v>117</v>
      </c>
      <c r="L299" s="255"/>
    </row>
    <row r="300" spans="1:12" hidden="1" x14ac:dyDescent="0.3">
      <c r="A300" s="299"/>
      <c r="B300" s="474"/>
      <c r="C300" s="487" t="s">
        <v>118</v>
      </c>
      <c r="D300" s="489" t="s">
        <v>13</v>
      </c>
      <c r="E300" s="489" t="s">
        <v>14</v>
      </c>
      <c r="F300" s="491" t="s">
        <v>15</v>
      </c>
      <c r="G300" s="487" t="s">
        <v>118</v>
      </c>
      <c r="H300" s="489" t="s">
        <v>119</v>
      </c>
      <c r="I300" s="489" t="s">
        <v>18</v>
      </c>
      <c r="J300" s="491" t="s">
        <v>19</v>
      </c>
      <c r="K300" s="485"/>
      <c r="L300" s="255"/>
    </row>
    <row r="301" spans="1:12" ht="34.200000000000003" hidden="1" customHeight="1" thickBot="1" x14ac:dyDescent="0.35">
      <c r="A301" s="299"/>
      <c r="B301" s="475"/>
      <c r="C301" s="488"/>
      <c r="D301" s="490"/>
      <c r="E301" s="490"/>
      <c r="F301" s="492"/>
      <c r="G301" s="488"/>
      <c r="H301" s="490"/>
      <c r="I301" s="490"/>
      <c r="J301" s="492"/>
      <c r="K301" s="486"/>
      <c r="L301" s="255"/>
    </row>
    <row r="302" spans="1:12" hidden="1" x14ac:dyDescent="0.3">
      <c r="A302" s="299"/>
      <c r="B302" s="309" t="s">
        <v>199</v>
      </c>
      <c r="C302" s="310">
        <f>F302+D302</f>
        <v>-4.92</v>
      </c>
      <c r="D302" s="311">
        <f>C295*C286/1000*-1</f>
        <v>-4.92</v>
      </c>
      <c r="E302" s="311">
        <f>(C295*C286/1000)*-1</f>
        <v>-4.92</v>
      </c>
      <c r="F302" s="312">
        <v>0</v>
      </c>
      <c r="G302" s="310">
        <f>SUM(H302:J302)</f>
        <v>-46.33</v>
      </c>
      <c r="H302" s="311">
        <f>C296*C286/1000*-1</f>
        <v>-14.35</v>
      </c>
      <c r="I302" s="311">
        <f>C297*C286/1000*-1</f>
        <v>-31.979999999999997</v>
      </c>
      <c r="J302" s="312"/>
      <c r="K302" s="313">
        <f>C302+G302</f>
        <v>-51.25</v>
      </c>
    </row>
    <row r="303" spans="1:12" hidden="1" x14ac:dyDescent="0.3">
      <c r="A303" s="299"/>
      <c r="B303" s="309" t="s">
        <v>200</v>
      </c>
      <c r="C303" s="314">
        <f t="shared" ref="C303:C305" si="24">F303+D303</f>
        <v>0.29519999999999996</v>
      </c>
      <c r="D303" s="315">
        <f>C290*D295/1000</f>
        <v>0.29519999999999996</v>
      </c>
      <c r="E303" s="315">
        <f>C290*D295/1000</f>
        <v>0.29519999999999996</v>
      </c>
      <c r="F303" s="316"/>
      <c r="G303" s="314">
        <f>SUM(H303:J303)</f>
        <v>2.7798000000000003</v>
      </c>
      <c r="H303" s="315">
        <f>C290*D296/1000</f>
        <v>0.8610000000000001</v>
      </c>
      <c r="I303" s="315">
        <f>C290*D297/1000</f>
        <v>1.9188000000000001</v>
      </c>
      <c r="J303" s="316"/>
      <c r="K303" s="313"/>
    </row>
    <row r="304" spans="1:12" hidden="1" x14ac:dyDescent="0.3">
      <c r="A304" s="299"/>
      <c r="B304" s="309" t="s">
        <v>121</v>
      </c>
      <c r="C304" s="317">
        <f t="shared" si="24"/>
        <v>0.68879999999999997</v>
      </c>
      <c r="D304" s="318">
        <f>C293*D295</f>
        <v>0.68879999999999997</v>
      </c>
      <c r="E304" s="318">
        <f>C293*D295</f>
        <v>0.68879999999999997</v>
      </c>
      <c r="F304" s="319">
        <f>F309</f>
        <v>0</v>
      </c>
      <c r="G304" s="317">
        <f>SUM(H304:J304)</f>
        <v>6.4862000000000002</v>
      </c>
      <c r="H304" s="318">
        <f>C293*D296</f>
        <v>2.0090000000000003</v>
      </c>
      <c r="I304" s="318">
        <f>C293*D297</f>
        <v>4.4771999999999998</v>
      </c>
      <c r="J304" s="319"/>
      <c r="K304" s="313">
        <f>C304+G304</f>
        <v>7.1749999999999998</v>
      </c>
    </row>
    <row r="305" spans="1:15" ht="15" hidden="1" thickBot="1" x14ac:dyDescent="0.35">
      <c r="A305" s="299"/>
      <c r="B305" s="320" t="s">
        <v>122</v>
      </c>
      <c r="C305" s="321">
        <f t="shared" si="24"/>
        <v>-4.2312000000000003</v>
      </c>
      <c r="D305" s="322">
        <f t="shared" ref="D305:J305" si="25">D302+D304</f>
        <v>-4.2312000000000003</v>
      </c>
      <c r="E305" s="322">
        <f t="shared" si="25"/>
        <v>-4.2312000000000003</v>
      </c>
      <c r="F305" s="323">
        <f t="shared" si="25"/>
        <v>0</v>
      </c>
      <c r="G305" s="321">
        <f t="shared" si="25"/>
        <v>-39.843800000000002</v>
      </c>
      <c r="H305" s="322">
        <f t="shared" si="25"/>
        <v>-12.340999999999999</v>
      </c>
      <c r="I305" s="322">
        <f t="shared" si="25"/>
        <v>-27.502799999999997</v>
      </c>
      <c r="J305" s="323">
        <f t="shared" si="25"/>
        <v>0</v>
      </c>
      <c r="K305" s="324">
        <f>K302+K304</f>
        <v>-44.075000000000003</v>
      </c>
    </row>
    <row r="306" spans="1:15" hidden="1" x14ac:dyDescent="0.3">
      <c r="A306" s="299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</row>
    <row r="307" spans="1:15" ht="15" hidden="1" thickBot="1" x14ac:dyDescent="0.35">
      <c r="A307" s="299"/>
      <c r="B307" s="473" t="s">
        <v>132</v>
      </c>
      <c r="C307" s="476" t="s">
        <v>8</v>
      </c>
      <c r="D307" s="477"/>
      <c r="E307" s="477"/>
      <c r="F307" s="478"/>
      <c r="G307" s="476" t="s">
        <v>9</v>
      </c>
      <c r="H307" s="477"/>
      <c r="I307" s="477"/>
      <c r="J307" s="478"/>
      <c r="K307" s="484" t="s">
        <v>117</v>
      </c>
    </row>
    <row r="308" spans="1:15" hidden="1" x14ac:dyDescent="0.3">
      <c r="A308" s="299"/>
      <c r="B308" s="474"/>
      <c r="C308" s="487" t="s">
        <v>118</v>
      </c>
      <c r="D308" s="489" t="s">
        <v>13</v>
      </c>
      <c r="E308" s="489" t="s">
        <v>14</v>
      </c>
      <c r="F308" s="491" t="s">
        <v>15</v>
      </c>
      <c r="G308" s="487" t="s">
        <v>118</v>
      </c>
      <c r="H308" s="489" t="s">
        <v>119</v>
      </c>
      <c r="I308" s="489" t="s">
        <v>18</v>
      </c>
      <c r="J308" s="491" t="s">
        <v>19</v>
      </c>
      <c r="K308" s="485"/>
    </row>
    <row r="309" spans="1:15" ht="33.6" hidden="1" customHeight="1" thickBot="1" x14ac:dyDescent="0.35">
      <c r="A309" s="299"/>
      <c r="B309" s="475"/>
      <c r="C309" s="488"/>
      <c r="D309" s="490"/>
      <c r="E309" s="490"/>
      <c r="F309" s="492"/>
      <c r="G309" s="488"/>
      <c r="H309" s="490"/>
      <c r="I309" s="490"/>
      <c r="J309" s="492"/>
      <c r="K309" s="486"/>
    </row>
    <row r="310" spans="1:15" hidden="1" x14ac:dyDescent="0.3">
      <c r="A310" s="299"/>
      <c r="B310" s="309" t="s">
        <v>133</v>
      </c>
      <c r="C310" s="325">
        <f>D310+F310</f>
        <v>0.96909363042725127</v>
      </c>
      <c r="D310" s="326">
        <f t="shared" ref="D310:J310" si="26">D230</f>
        <v>0.39804804095041924</v>
      </c>
      <c r="E310" s="326">
        <f t="shared" si="26"/>
        <v>0.12438321747358057</v>
      </c>
      <c r="F310" s="327">
        <f t="shared" si="26"/>
        <v>0.57104558947683204</v>
      </c>
      <c r="G310" s="325">
        <f t="shared" si="26"/>
        <v>1.2648944449255191</v>
      </c>
      <c r="H310" s="326">
        <f t="shared" si="26"/>
        <v>0.49452431334043878</v>
      </c>
      <c r="I310" s="326">
        <f t="shared" si="26"/>
        <v>0.63809149937038034</v>
      </c>
      <c r="J310" s="327">
        <f t="shared" si="26"/>
        <v>0.13227863221469999</v>
      </c>
      <c r="K310" s="328">
        <f>C310+G310</f>
        <v>2.2339880753527703</v>
      </c>
    </row>
    <row r="311" spans="1:15" hidden="1" x14ac:dyDescent="0.3">
      <c r="A311" s="299"/>
      <c r="B311" s="309" t="s">
        <v>134</v>
      </c>
      <c r="C311" s="329">
        <f>D311+F311</f>
        <v>0.96349245834307351</v>
      </c>
      <c r="D311" s="330">
        <f>($E$49+D305)/$F$18</f>
        <v>0.39244686886624153</v>
      </c>
      <c r="E311" s="330">
        <f>($F$49+E305)/$F$18</f>
        <v>0.11878204538940287</v>
      </c>
      <c r="F311" s="331">
        <f>($G$49+F305)/$G$18</f>
        <v>0.57104558947683204</v>
      </c>
      <c r="G311" s="329">
        <f>H311+I311+J311</f>
        <v>1.2039029994325701</v>
      </c>
      <c r="H311" s="330">
        <f>(H305+$I$49)/$I$18</f>
        <v>0.47570246451473752</v>
      </c>
      <c r="I311" s="330">
        <f>(I305+$J$49)/$J$18</f>
        <v>0.5959219027031325</v>
      </c>
      <c r="J311" s="331">
        <f>(J305+$K$49)/$K$18</f>
        <v>0.13227863221469999</v>
      </c>
      <c r="K311" s="328">
        <f>C311+G311</f>
        <v>2.1673954577756436</v>
      </c>
    </row>
    <row r="312" spans="1:15" ht="15" hidden="1" thickBot="1" x14ac:dyDescent="0.35">
      <c r="A312" s="299"/>
      <c r="B312" s="332" t="s">
        <v>135</v>
      </c>
      <c r="C312" s="333">
        <f>C311-C310</f>
        <v>-5.6011720841777635E-3</v>
      </c>
      <c r="D312" s="334">
        <f t="shared" ref="D312:J312" si="27">D311-D310</f>
        <v>-5.601172084177708E-3</v>
      </c>
      <c r="E312" s="334">
        <f t="shared" si="27"/>
        <v>-5.6011720841776941E-3</v>
      </c>
      <c r="F312" s="335">
        <f t="shared" si="27"/>
        <v>0</v>
      </c>
      <c r="G312" s="333">
        <f t="shared" si="27"/>
        <v>-6.0991445492948992E-2</v>
      </c>
      <c r="H312" s="334">
        <f t="shared" si="27"/>
        <v>-1.8821848825701259E-2</v>
      </c>
      <c r="I312" s="334">
        <f t="shared" si="27"/>
        <v>-4.2169596667247844E-2</v>
      </c>
      <c r="J312" s="335">
        <f t="shared" si="27"/>
        <v>0</v>
      </c>
      <c r="K312" s="336">
        <f>C312+G312</f>
        <v>-6.6592617577126756E-2</v>
      </c>
    </row>
    <row r="313" spans="1:15" hidden="1" x14ac:dyDescent="0.3"/>
    <row r="314" spans="1:15" ht="15" outlineLevel="1" thickBot="1" x14ac:dyDescent="0.35">
      <c r="A314" s="1" t="s">
        <v>201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6" outlineLevel="1" thickTop="1" thickBot="1" x14ac:dyDescent="0.35"/>
    <row r="316" spans="1:15" ht="34.200000000000003" outlineLevel="1" x14ac:dyDescent="0.3">
      <c r="B316" s="190" t="s">
        <v>107</v>
      </c>
      <c r="C316" s="191" t="s">
        <v>108</v>
      </c>
    </row>
    <row r="317" spans="1:15" outlineLevel="1" x14ac:dyDescent="0.3">
      <c r="B317" s="178" t="s">
        <v>109</v>
      </c>
      <c r="C317" s="192">
        <v>0</v>
      </c>
    </row>
    <row r="318" spans="1:15" outlineLevel="1" x14ac:dyDescent="0.3">
      <c r="B318" s="178" t="s">
        <v>110</v>
      </c>
      <c r="C318" s="192">
        <v>0</v>
      </c>
    </row>
    <row r="319" spans="1:15" outlineLevel="1" x14ac:dyDescent="0.3">
      <c r="B319" s="178" t="s">
        <v>111</v>
      </c>
      <c r="C319" s="192">
        <v>178</v>
      </c>
    </row>
    <row r="320" spans="1:15" outlineLevel="1" x14ac:dyDescent="0.3">
      <c r="B320" s="178" t="s">
        <v>112</v>
      </c>
      <c r="C320" s="192">
        <v>178</v>
      </c>
    </row>
    <row r="321" spans="2:11" ht="15" outlineLevel="1" thickBot="1" x14ac:dyDescent="0.35">
      <c r="B321" s="184" t="s">
        <v>113</v>
      </c>
      <c r="C321" s="193">
        <v>178</v>
      </c>
    </row>
    <row r="322" spans="2:11" ht="15" outlineLevel="1" thickBot="1" x14ac:dyDescent="0.35"/>
    <row r="323" spans="2:11" ht="79.8" outlineLevel="1" x14ac:dyDescent="0.3">
      <c r="B323" s="194" t="s">
        <v>107</v>
      </c>
      <c r="C323" s="191" t="s">
        <v>114</v>
      </c>
      <c r="D323" s="191" t="s">
        <v>115</v>
      </c>
    </row>
    <row r="324" spans="2:11" outlineLevel="1" x14ac:dyDescent="0.3">
      <c r="B324" s="178" t="s">
        <v>109</v>
      </c>
      <c r="C324" s="192">
        <v>25.2</v>
      </c>
      <c r="D324" s="192">
        <f>C324*C317/1000</f>
        <v>0</v>
      </c>
    </row>
    <row r="325" spans="2:11" outlineLevel="1" x14ac:dyDescent="0.3">
      <c r="B325" s="178" t="s">
        <v>110</v>
      </c>
      <c r="C325" s="192">
        <v>25.2</v>
      </c>
      <c r="D325" s="192">
        <f t="shared" ref="D325:D328" si="28">C325*C318/1000</f>
        <v>0</v>
      </c>
    </row>
    <row r="326" spans="2:11" outlineLevel="1" x14ac:dyDescent="0.3">
      <c r="B326" s="178" t="s">
        <v>111</v>
      </c>
      <c r="C326" s="192">
        <v>25.2</v>
      </c>
      <c r="D326" s="192">
        <f t="shared" si="28"/>
        <v>4.4855999999999998</v>
      </c>
    </row>
    <row r="327" spans="2:11" outlineLevel="1" x14ac:dyDescent="0.3">
      <c r="B327" s="178" t="s">
        <v>112</v>
      </c>
      <c r="C327" s="192">
        <v>25.2</v>
      </c>
      <c r="D327" s="192">
        <f t="shared" si="28"/>
        <v>4.4855999999999998</v>
      </c>
    </row>
    <row r="328" spans="2:11" ht="15" outlineLevel="1" thickBot="1" x14ac:dyDescent="0.35">
      <c r="B328" s="184" t="s">
        <v>113</v>
      </c>
      <c r="C328" s="193">
        <v>25.2</v>
      </c>
      <c r="D328" s="193">
        <f t="shared" si="28"/>
        <v>4.4855999999999998</v>
      </c>
    </row>
    <row r="329" spans="2:11" ht="15" outlineLevel="1" thickBot="1" x14ac:dyDescent="0.35"/>
    <row r="330" spans="2:11" ht="15" outlineLevel="1" thickBot="1" x14ac:dyDescent="0.35">
      <c r="B330" s="423" t="s">
        <v>116</v>
      </c>
      <c r="C330" s="426" t="s">
        <v>8</v>
      </c>
      <c r="D330" s="427"/>
      <c r="E330" s="427"/>
      <c r="F330" s="428"/>
      <c r="G330" s="426" t="s">
        <v>9</v>
      </c>
      <c r="H330" s="427"/>
      <c r="I330" s="427"/>
      <c r="J330" s="428"/>
      <c r="K330" s="407" t="s">
        <v>117</v>
      </c>
    </row>
    <row r="331" spans="2:11" outlineLevel="1" x14ac:dyDescent="0.3">
      <c r="B331" s="424"/>
      <c r="C331" s="431" t="s">
        <v>118</v>
      </c>
      <c r="D331" s="429" t="s">
        <v>13</v>
      </c>
      <c r="E331" s="429" t="s">
        <v>14</v>
      </c>
      <c r="F331" s="417" t="s">
        <v>15</v>
      </c>
      <c r="G331" s="431" t="s">
        <v>118</v>
      </c>
      <c r="H331" s="429" t="s">
        <v>119</v>
      </c>
      <c r="I331" s="429" t="s">
        <v>18</v>
      </c>
      <c r="J331" s="417" t="s">
        <v>19</v>
      </c>
      <c r="K331" s="408"/>
    </row>
    <row r="332" spans="2:11" ht="33" customHeight="1" outlineLevel="1" thickBot="1" x14ac:dyDescent="0.35">
      <c r="B332" s="425"/>
      <c r="C332" s="435"/>
      <c r="D332" s="436"/>
      <c r="E332" s="436"/>
      <c r="F332" s="437"/>
      <c r="G332" s="435"/>
      <c r="H332" s="436"/>
      <c r="I332" s="436"/>
      <c r="J332" s="437"/>
      <c r="K332" s="409"/>
    </row>
    <row r="333" spans="2:11" outlineLevel="1" x14ac:dyDescent="0.3">
      <c r="B333" s="178" t="s">
        <v>120</v>
      </c>
      <c r="C333" s="195">
        <f>SUM(D333:F333)</f>
        <v>0</v>
      </c>
      <c r="D333" s="196">
        <f>D324*$E$59</f>
        <v>0</v>
      </c>
      <c r="E333" s="196">
        <f>D324*$F$59</f>
        <v>0</v>
      </c>
      <c r="F333" s="197">
        <f>D325*$G$59</f>
        <v>0</v>
      </c>
      <c r="G333" s="195">
        <f>SUM(H333:J333)</f>
        <v>1.7687252528745421</v>
      </c>
      <c r="H333" s="196">
        <f>D326*$I$59</f>
        <v>0.24067709887344479</v>
      </c>
      <c r="I333" s="196">
        <f>D327*$J$59</f>
        <v>0.76402407700054853</v>
      </c>
      <c r="J333" s="197">
        <f>D328*$J$59</f>
        <v>0.76402407700054853</v>
      </c>
      <c r="K333" s="198">
        <f>C333+G333</f>
        <v>1.7687252528745421</v>
      </c>
    </row>
    <row r="334" spans="2:11" outlineLevel="1" x14ac:dyDescent="0.3">
      <c r="B334" s="178" t="s">
        <v>121</v>
      </c>
      <c r="C334" s="179">
        <f>SUM(D334:F334)</f>
        <v>0</v>
      </c>
      <c r="D334" s="199"/>
      <c r="E334" s="199"/>
      <c r="F334" s="200">
        <f>F339</f>
        <v>0</v>
      </c>
      <c r="G334" s="179">
        <f>SUM(H334:J334)</f>
        <v>2.306</v>
      </c>
      <c r="H334" s="199">
        <f>F340</f>
        <v>2.306</v>
      </c>
      <c r="I334" s="199"/>
      <c r="J334" s="200"/>
      <c r="K334" s="198">
        <f>C334+G334</f>
        <v>2.306</v>
      </c>
    </row>
    <row r="335" spans="2:11" ht="15" outlineLevel="1" thickBot="1" x14ac:dyDescent="0.35">
      <c r="B335" s="201" t="s">
        <v>122</v>
      </c>
      <c r="C335" s="202">
        <f>C333+C334</f>
        <v>0</v>
      </c>
      <c r="D335" s="203">
        <f t="shared" ref="D335:J335" si="29">D333+D334</f>
        <v>0</v>
      </c>
      <c r="E335" s="203">
        <f t="shared" si="29"/>
        <v>0</v>
      </c>
      <c r="F335" s="204">
        <f t="shared" si="29"/>
        <v>0</v>
      </c>
      <c r="G335" s="202">
        <f t="shared" si="29"/>
        <v>4.0747252528745417</v>
      </c>
      <c r="H335" s="203">
        <f t="shared" si="29"/>
        <v>2.5466770988734448</v>
      </c>
      <c r="I335" s="203">
        <f t="shared" si="29"/>
        <v>0.76402407700054853</v>
      </c>
      <c r="J335" s="204">
        <f t="shared" si="29"/>
        <v>0.76402407700054853</v>
      </c>
      <c r="K335" s="205">
        <f>K333+K334</f>
        <v>4.0747252528745417</v>
      </c>
    </row>
    <row r="336" spans="2:11" ht="15" outlineLevel="1" thickBot="1" x14ac:dyDescent="0.35"/>
    <row r="337" spans="2:11" ht="34.200000000000003" outlineLevel="1" x14ac:dyDescent="0.3">
      <c r="B337" s="206" t="s">
        <v>123</v>
      </c>
      <c r="C337" s="207" t="s">
        <v>124</v>
      </c>
      <c r="D337" s="208" t="s">
        <v>125</v>
      </c>
      <c r="E337" s="208" t="s">
        <v>126</v>
      </c>
      <c r="F337" s="209" t="s">
        <v>127</v>
      </c>
    </row>
    <row r="338" spans="2:11" outlineLevel="1" x14ac:dyDescent="0.3">
      <c r="B338" s="210" t="s">
        <v>128</v>
      </c>
      <c r="C338" s="179">
        <f>SUM(C339:C340)</f>
        <v>0</v>
      </c>
      <c r="D338" s="199">
        <f>SUM(D339:D340)</f>
        <v>115.3</v>
      </c>
      <c r="E338" s="199"/>
      <c r="F338" s="200"/>
    </row>
    <row r="339" spans="2:11" outlineLevel="1" x14ac:dyDescent="0.3">
      <c r="B339" s="211" t="s">
        <v>129</v>
      </c>
      <c r="C339" s="179">
        <v>0</v>
      </c>
      <c r="D339" s="199">
        <v>0</v>
      </c>
      <c r="E339" s="199">
        <v>50</v>
      </c>
      <c r="F339" s="200">
        <f>D339/E339</f>
        <v>0</v>
      </c>
    </row>
    <row r="340" spans="2:11" ht="15" outlineLevel="1" thickBot="1" x14ac:dyDescent="0.35">
      <c r="B340" s="212" t="s">
        <v>130</v>
      </c>
      <c r="C340" s="186"/>
      <c r="D340" s="354">
        <v>115.3</v>
      </c>
      <c r="E340" s="213">
        <v>50</v>
      </c>
      <c r="F340" s="214">
        <f>D340/E340</f>
        <v>2.306</v>
      </c>
    </row>
    <row r="341" spans="2:11" ht="15" outlineLevel="1" thickBot="1" x14ac:dyDescent="0.35">
      <c r="F341" t="s">
        <v>131</v>
      </c>
    </row>
    <row r="342" spans="2:11" ht="15" outlineLevel="1" thickBot="1" x14ac:dyDescent="0.35">
      <c r="B342" s="423" t="s">
        <v>132</v>
      </c>
      <c r="C342" s="426" t="s">
        <v>8</v>
      </c>
      <c r="D342" s="427"/>
      <c r="E342" s="427"/>
      <c r="F342" s="428"/>
      <c r="G342" s="426" t="s">
        <v>9</v>
      </c>
      <c r="H342" s="427"/>
      <c r="I342" s="427"/>
      <c r="J342" s="428"/>
      <c r="K342" s="407" t="s">
        <v>117</v>
      </c>
    </row>
    <row r="343" spans="2:11" outlineLevel="1" x14ac:dyDescent="0.3">
      <c r="B343" s="424"/>
      <c r="C343" s="431" t="s">
        <v>118</v>
      </c>
      <c r="D343" s="429" t="s">
        <v>13</v>
      </c>
      <c r="E343" s="429" t="s">
        <v>14</v>
      </c>
      <c r="F343" s="417" t="s">
        <v>15</v>
      </c>
      <c r="G343" s="431" t="s">
        <v>118</v>
      </c>
      <c r="H343" s="429" t="s">
        <v>119</v>
      </c>
      <c r="I343" s="429" t="s">
        <v>18</v>
      </c>
      <c r="J343" s="417" t="s">
        <v>19</v>
      </c>
      <c r="K343" s="408"/>
    </row>
    <row r="344" spans="2:11" ht="34.799999999999997" customHeight="1" outlineLevel="1" thickBot="1" x14ac:dyDescent="0.35">
      <c r="B344" s="425"/>
      <c r="C344" s="435"/>
      <c r="D344" s="436"/>
      <c r="E344" s="436"/>
      <c r="F344" s="437"/>
      <c r="G344" s="435"/>
      <c r="H344" s="436"/>
      <c r="I344" s="436"/>
      <c r="J344" s="437"/>
      <c r="K344" s="409"/>
    </row>
    <row r="345" spans="2:11" outlineLevel="1" x14ac:dyDescent="0.3">
      <c r="B345" s="178" t="s">
        <v>133</v>
      </c>
      <c r="C345" s="215">
        <f>D345+F345</f>
        <v>0.96909363042725127</v>
      </c>
      <c r="D345" s="216">
        <f>D310</f>
        <v>0.39804804095041924</v>
      </c>
      <c r="E345" s="216">
        <f>E310</f>
        <v>0.12438321747358057</v>
      </c>
      <c r="F345" s="217">
        <f>F310</f>
        <v>0.57104558947683204</v>
      </c>
      <c r="G345" s="215">
        <f>H345+I345+J345</f>
        <v>1.2648944449255191</v>
      </c>
      <c r="H345" s="216">
        <f>H310</f>
        <v>0.49452431334043878</v>
      </c>
      <c r="I345" s="216">
        <f>I310</f>
        <v>0.63809149937038034</v>
      </c>
      <c r="J345" s="217">
        <f>J310</f>
        <v>0.13227863221469999</v>
      </c>
      <c r="K345" s="80">
        <f>C345+G345</f>
        <v>2.2339880753527703</v>
      </c>
    </row>
    <row r="346" spans="2:11" outlineLevel="1" x14ac:dyDescent="0.3">
      <c r="B346" s="178" t="s">
        <v>134</v>
      </c>
      <c r="C346" s="218">
        <f>D346+F346</f>
        <v>0.96909363042725127</v>
      </c>
      <c r="D346" s="219">
        <f>($E$49+D335)/(D324+$F$18)</f>
        <v>0.39804804095041924</v>
      </c>
      <c r="E346" s="219">
        <f>($F$49+E335)/(D324+$F$18)</f>
        <v>0.12438321747358057</v>
      </c>
      <c r="F346" s="220">
        <f>($G$49+F335)/(D325+$G$18)</f>
        <v>0.57104558947683204</v>
      </c>
      <c r="G346" s="218">
        <f>H346+I346+J346</f>
        <v>1.2624643620698834</v>
      </c>
      <c r="H346" s="219">
        <f>(H335+$I$49)/($I$18+D326)</f>
        <v>0.49502182751306523</v>
      </c>
      <c r="I346" s="219">
        <f>(I335+$J$49)/($J$18+D327)</f>
        <v>0.63489634001889261</v>
      </c>
      <c r="J346" s="220">
        <f>(J335+$K$49)/($K$18+D328)</f>
        <v>0.13254619453792565</v>
      </c>
      <c r="K346" s="80">
        <f>C346+G346</f>
        <v>2.2315579924971347</v>
      </c>
    </row>
    <row r="347" spans="2:11" ht="15" outlineLevel="1" thickBot="1" x14ac:dyDescent="0.35">
      <c r="B347" s="221" t="s">
        <v>135</v>
      </c>
      <c r="C347" s="222">
        <f>C346-C345</f>
        <v>0</v>
      </c>
      <c r="D347" s="223">
        <f t="shared" ref="D347:J347" si="30">D346-D345</f>
        <v>0</v>
      </c>
      <c r="E347" s="223">
        <f t="shared" si="30"/>
        <v>0</v>
      </c>
      <c r="F347" s="224">
        <f t="shared" si="30"/>
        <v>0</v>
      </c>
      <c r="G347" s="222">
        <f t="shared" si="30"/>
        <v>-2.430082855635618E-3</v>
      </c>
      <c r="H347" s="223">
        <f t="shared" si="30"/>
        <v>4.9751417262644537E-4</v>
      </c>
      <c r="I347" s="223">
        <f t="shared" si="30"/>
        <v>-3.1951593514877308E-3</v>
      </c>
      <c r="J347" s="224">
        <f t="shared" si="30"/>
        <v>2.6756232322566742E-4</v>
      </c>
      <c r="K347" s="225">
        <f>C347+G347</f>
        <v>-2.430082855635618E-3</v>
      </c>
    </row>
    <row r="348" spans="2:11" outlineLevel="1" x14ac:dyDescent="0.3"/>
  </sheetData>
  <mergeCells count="267">
    <mergeCell ref="K342:K344"/>
    <mergeCell ref="C343:C344"/>
    <mergeCell ref="D343:D344"/>
    <mergeCell ref="E343:E344"/>
    <mergeCell ref="F343:F344"/>
    <mergeCell ref="B330:B332"/>
    <mergeCell ref="C330:F330"/>
    <mergeCell ref="G330:J330"/>
    <mergeCell ref="K330:K332"/>
    <mergeCell ref="C331:C332"/>
    <mergeCell ref="D331:D332"/>
    <mergeCell ref="E331:E332"/>
    <mergeCell ref="F331:F332"/>
    <mergeCell ref="G331:G332"/>
    <mergeCell ref="H331:H332"/>
    <mergeCell ref="G343:G344"/>
    <mergeCell ref="H343:H344"/>
    <mergeCell ref="I343:I344"/>
    <mergeCell ref="J343:J344"/>
    <mergeCell ref="I331:I332"/>
    <mergeCell ref="J331:J332"/>
    <mergeCell ref="B342:B344"/>
    <mergeCell ref="C342:F342"/>
    <mergeCell ref="G342:J342"/>
    <mergeCell ref="B307:B309"/>
    <mergeCell ref="C307:F307"/>
    <mergeCell ref="G307:J307"/>
    <mergeCell ref="C293:D293"/>
    <mergeCell ref="B294:D294"/>
    <mergeCell ref="B299:B301"/>
    <mergeCell ref="C299:F299"/>
    <mergeCell ref="G299:J299"/>
    <mergeCell ref="K307:K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B285:D285"/>
    <mergeCell ref="C286:D286"/>
    <mergeCell ref="I270:I271"/>
    <mergeCell ref="J270:J271"/>
    <mergeCell ref="B276:B278"/>
    <mergeCell ref="C276:F276"/>
    <mergeCell ref="G276:J276"/>
    <mergeCell ref="K299:K301"/>
    <mergeCell ref="C300:C301"/>
    <mergeCell ref="D300:D301"/>
    <mergeCell ref="E300:E301"/>
    <mergeCell ref="F300:F301"/>
    <mergeCell ref="C287:D287"/>
    <mergeCell ref="C288:D288"/>
    <mergeCell ref="C289:D289"/>
    <mergeCell ref="C290:D290"/>
    <mergeCell ref="C291:D291"/>
    <mergeCell ref="C292:D292"/>
    <mergeCell ref="G300:G301"/>
    <mergeCell ref="H300:H301"/>
    <mergeCell ref="I300:I301"/>
    <mergeCell ref="J300:J301"/>
    <mergeCell ref="K276:K278"/>
    <mergeCell ref="C277:C278"/>
    <mergeCell ref="D277:D278"/>
    <mergeCell ref="E277:E278"/>
    <mergeCell ref="F277:F278"/>
    <mergeCell ref="B269:B271"/>
    <mergeCell ref="C269:F269"/>
    <mergeCell ref="G269:J269"/>
    <mergeCell ref="K269:K271"/>
    <mergeCell ref="C270:C271"/>
    <mergeCell ref="D270:D271"/>
    <mergeCell ref="E270:E271"/>
    <mergeCell ref="F270:F271"/>
    <mergeCell ref="G270:G271"/>
    <mergeCell ref="H270:H271"/>
    <mergeCell ref="G277:G278"/>
    <mergeCell ref="H277:H278"/>
    <mergeCell ref="I277:I278"/>
    <mergeCell ref="J277:J278"/>
    <mergeCell ref="B262:D262"/>
    <mergeCell ref="C263:D263"/>
    <mergeCell ref="C264:D264"/>
    <mergeCell ref="C265:D265"/>
    <mergeCell ref="C266:D266"/>
    <mergeCell ref="C267:D267"/>
    <mergeCell ref="K253:K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C249:D249"/>
    <mergeCell ref="C250:D250"/>
    <mergeCell ref="C251:D251"/>
    <mergeCell ref="B253:B255"/>
    <mergeCell ref="C253:F253"/>
    <mergeCell ref="G253:J253"/>
    <mergeCell ref="B243:D243"/>
    <mergeCell ref="C244:D244"/>
    <mergeCell ref="C245:D245"/>
    <mergeCell ref="C246:D246"/>
    <mergeCell ref="C247:D247"/>
    <mergeCell ref="C248:D248"/>
    <mergeCell ref="B236:B238"/>
    <mergeCell ref="C236:F236"/>
    <mergeCell ref="G236:J236"/>
    <mergeCell ref="I196:I197"/>
    <mergeCell ref="J196:J197"/>
    <mergeCell ref="B227:B229"/>
    <mergeCell ref="C227:F227"/>
    <mergeCell ref="G227:J227"/>
    <mergeCell ref="K236:K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K227:K229"/>
    <mergeCell ref="C228:C229"/>
    <mergeCell ref="D228:D229"/>
    <mergeCell ref="E228:E229"/>
    <mergeCell ref="F228:F229"/>
    <mergeCell ref="B195:B197"/>
    <mergeCell ref="C195:F195"/>
    <mergeCell ref="G195:J195"/>
    <mergeCell ref="K195:K197"/>
    <mergeCell ref="C196:C197"/>
    <mergeCell ref="D196:D197"/>
    <mergeCell ref="E196:E197"/>
    <mergeCell ref="F196:F197"/>
    <mergeCell ref="G196:G197"/>
    <mergeCell ref="H196:H197"/>
    <mergeCell ref="G228:G229"/>
    <mergeCell ref="H228:H229"/>
    <mergeCell ref="I228:I229"/>
    <mergeCell ref="J228:J229"/>
    <mergeCell ref="B186:B188"/>
    <mergeCell ref="C186:F186"/>
    <mergeCell ref="G186:J186"/>
    <mergeCell ref="M140:N140"/>
    <mergeCell ref="K186:K188"/>
    <mergeCell ref="L186:L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O140:P140"/>
    <mergeCell ref="B173:B175"/>
    <mergeCell ref="C173:F173"/>
    <mergeCell ref="G173:J173"/>
    <mergeCell ref="K173:K175"/>
    <mergeCell ref="L173:L175"/>
    <mergeCell ref="C174:C175"/>
    <mergeCell ref="D174:D175"/>
    <mergeCell ref="E174:E175"/>
    <mergeCell ref="B139:B141"/>
    <mergeCell ref="C139:G139"/>
    <mergeCell ref="H139:L139"/>
    <mergeCell ref="M139:P139"/>
    <mergeCell ref="C140:D140"/>
    <mergeCell ref="E140:F140"/>
    <mergeCell ref="G140:G141"/>
    <mergeCell ref="H140:I140"/>
    <mergeCell ref="J140:K140"/>
    <mergeCell ref="L140:L141"/>
    <mergeCell ref="F174:F175"/>
    <mergeCell ref="G174:G175"/>
    <mergeCell ref="H174:H175"/>
    <mergeCell ref="I174:I175"/>
    <mergeCell ref="J174:J175"/>
    <mergeCell ref="B130:B132"/>
    <mergeCell ref="C130:F130"/>
    <mergeCell ref="G130:J130"/>
    <mergeCell ref="I96:I97"/>
    <mergeCell ref="J96:J97"/>
    <mergeCell ref="B118:B120"/>
    <mergeCell ref="C118:F118"/>
    <mergeCell ref="G118:J118"/>
    <mergeCell ref="K130:K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18:K120"/>
    <mergeCell ref="C119:C120"/>
    <mergeCell ref="D119:D120"/>
    <mergeCell ref="E119:E120"/>
    <mergeCell ref="F119:F120"/>
    <mergeCell ref="B95:B97"/>
    <mergeCell ref="C95:F95"/>
    <mergeCell ref="G95:J95"/>
    <mergeCell ref="K95:K97"/>
    <mergeCell ref="C96:C97"/>
    <mergeCell ref="D96:D97"/>
    <mergeCell ref="E96:E97"/>
    <mergeCell ref="F96:F97"/>
    <mergeCell ref="G96:G97"/>
    <mergeCell ref="H96:H97"/>
    <mergeCell ref="G119:G120"/>
    <mergeCell ref="H119:H120"/>
    <mergeCell ref="I119:I120"/>
    <mergeCell ref="J119:J120"/>
    <mergeCell ref="B83:B85"/>
    <mergeCell ref="C83:F83"/>
    <mergeCell ref="G83:J83"/>
    <mergeCell ref="K83:K85"/>
    <mergeCell ref="C84:C85"/>
    <mergeCell ref="D84:D85"/>
    <mergeCell ref="D54:D55"/>
    <mergeCell ref="E54:E55"/>
    <mergeCell ref="F54:F55"/>
    <mergeCell ref="G54:G55"/>
    <mergeCell ref="H54:H55"/>
    <mergeCell ref="I54:I55"/>
    <mergeCell ref="E84:E85"/>
    <mergeCell ref="F84:F85"/>
    <mergeCell ref="G84:G85"/>
    <mergeCell ref="H84:H85"/>
    <mergeCell ref="I84:I85"/>
    <mergeCell ref="J84:J85"/>
    <mergeCell ref="J54:J55"/>
    <mergeCell ref="K54:K55"/>
    <mergeCell ref="A53:A55"/>
    <mergeCell ref="B53:B55"/>
    <mergeCell ref="C53:C55"/>
    <mergeCell ref="D53:G53"/>
    <mergeCell ref="H53:K53"/>
    <mergeCell ref="L53:L55"/>
    <mergeCell ref="M53:N53"/>
    <mergeCell ref="E14:E15"/>
    <mergeCell ref="F14:F15"/>
    <mergeCell ref="G14:G15"/>
    <mergeCell ref="H14:H15"/>
    <mergeCell ref="I14:I15"/>
    <mergeCell ref="J14:J15"/>
    <mergeCell ref="N54:N55"/>
    <mergeCell ref="M54:M55"/>
    <mergeCell ref="B8:M8"/>
    <mergeCell ref="A12:A15"/>
    <mergeCell ref="B12:B15"/>
    <mergeCell ref="C12:F12"/>
    <mergeCell ref="C13:C15"/>
    <mergeCell ref="D13:G13"/>
    <mergeCell ref="H13:K13"/>
    <mergeCell ref="L13:L15"/>
    <mergeCell ref="M13:N13"/>
    <mergeCell ref="D14:D15"/>
    <mergeCell ref="K14:K15"/>
    <mergeCell ref="M14:M15"/>
    <mergeCell ref="N14:N15"/>
  </mergeCells>
  <conditionalFormatting sqref="B155:B156">
    <cfRule type="cellIs" dxfId="11" priority="1" operator="equal">
      <formula>0</formula>
    </cfRule>
  </conditionalFormatting>
  <conditionalFormatting sqref="L19">
    <cfRule type="cellIs" dxfId="10" priority="3" stopIfTrue="1" operator="equal">
      <formula>0</formula>
    </cfRule>
  </conditionalFormatting>
  <conditionalFormatting sqref="O19">
    <cfRule type="cellIs" dxfId="9" priority="2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scale="55" fitToHeight="0" orientation="landscape" r:id="rId1"/>
  <headerFooter scaleWithDoc="0" alignWithMargins="0">
    <oddHeader>&amp;R2023 m. rugpjūčio 8 d. Bendrovės valdybos protokolo Nr.9 priedas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AEC3-4B95-419A-BFEB-C1DD1325A80B}">
  <dimension ref="A1:U348"/>
  <sheetViews>
    <sheetView topLeftCell="A139" zoomScale="87" zoomScaleNormal="87" workbookViewId="0">
      <selection activeCell="B150" sqref="B150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9.6640625" customWidth="1"/>
    <col min="12" max="12" width="16" customWidth="1"/>
    <col min="13" max="13" width="10.109375" customWidth="1"/>
    <col min="14" max="14" width="10.33203125" customWidth="1"/>
    <col min="15" max="15" width="11.5546875" customWidth="1"/>
  </cols>
  <sheetData>
    <row r="1" spans="1:15" ht="15.6" x14ac:dyDescent="0.3">
      <c r="I1" s="341"/>
    </row>
    <row r="2" spans="1:15" ht="15.6" x14ac:dyDescent="0.3">
      <c r="I2" s="342" t="s">
        <v>213</v>
      </c>
    </row>
    <row r="3" spans="1:15" ht="15.6" customHeight="1" x14ac:dyDescent="0.3">
      <c r="I3" s="341" t="s">
        <v>207</v>
      </c>
    </row>
    <row r="4" spans="1:15" ht="15.6" customHeight="1" x14ac:dyDescent="0.3">
      <c r="I4" s="341" t="s">
        <v>208</v>
      </c>
    </row>
    <row r="5" spans="1:15" ht="15.6" customHeight="1" x14ac:dyDescent="0.3">
      <c r="I5" s="341" t="s">
        <v>214</v>
      </c>
    </row>
    <row r="6" spans="1:15" ht="15.6" customHeight="1" x14ac:dyDescent="0.3">
      <c r="I6" s="341" t="s">
        <v>215</v>
      </c>
    </row>
    <row r="7" spans="1:15" ht="15.6" customHeight="1" x14ac:dyDescent="0.3">
      <c r="I7" s="341" t="s">
        <v>210</v>
      </c>
    </row>
    <row r="8" spans="1:15" ht="15.6" x14ac:dyDescent="0.3">
      <c r="B8" s="401" t="s">
        <v>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5" ht="6.6" customHeight="1" x14ac:dyDescent="0.3"/>
    <row r="10" spans="1:15" ht="15" thickBot="1" x14ac:dyDescent="0.35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.6" customHeight="1" thickTop="1" thickBot="1" x14ac:dyDescent="0.35"/>
    <row r="12" spans="1:15" ht="15" thickBot="1" x14ac:dyDescent="0.35">
      <c r="A12" s="402" t="s">
        <v>3</v>
      </c>
      <c r="B12" s="402" t="s">
        <v>4</v>
      </c>
      <c r="C12" s="405"/>
      <c r="D12" s="406"/>
      <c r="E12" s="406"/>
      <c r="F12" s="406"/>
      <c r="G12" s="4">
        <v>2016</v>
      </c>
      <c r="H12" s="5" t="s">
        <v>5</v>
      </c>
      <c r="I12" s="6">
        <v>2018</v>
      </c>
      <c r="J12" s="7" t="s">
        <v>6</v>
      </c>
      <c r="K12" s="8"/>
      <c r="L12" s="8"/>
      <c r="M12" s="9"/>
      <c r="N12" s="9"/>
      <c r="O12" s="10"/>
    </row>
    <row r="13" spans="1:15" ht="15" customHeight="1" thickBot="1" x14ac:dyDescent="0.35">
      <c r="A13" s="403"/>
      <c r="B13" s="403"/>
      <c r="C13" s="407" t="s">
        <v>7</v>
      </c>
      <c r="D13" s="410" t="s">
        <v>8</v>
      </c>
      <c r="E13" s="410"/>
      <c r="F13" s="410"/>
      <c r="G13" s="411"/>
      <c r="H13" s="412" t="s">
        <v>9</v>
      </c>
      <c r="I13" s="410"/>
      <c r="J13" s="410"/>
      <c r="K13" s="411"/>
      <c r="L13" s="407" t="s">
        <v>10</v>
      </c>
      <c r="M13" s="413" t="s">
        <v>9</v>
      </c>
      <c r="N13" s="414"/>
      <c r="O13" s="3" t="s">
        <v>11</v>
      </c>
    </row>
    <row r="14" spans="1:15" ht="14.4" customHeight="1" x14ac:dyDescent="0.3">
      <c r="A14" s="403"/>
      <c r="B14" s="403"/>
      <c r="C14" s="408"/>
      <c r="D14" s="415" t="s">
        <v>12</v>
      </c>
      <c r="E14" s="429" t="s">
        <v>13</v>
      </c>
      <c r="F14" s="429" t="s">
        <v>14</v>
      </c>
      <c r="G14" s="417" t="s">
        <v>15</v>
      </c>
      <c r="H14" s="431" t="s">
        <v>16</v>
      </c>
      <c r="I14" s="429" t="s">
        <v>17</v>
      </c>
      <c r="J14" s="429" t="s">
        <v>18</v>
      </c>
      <c r="K14" s="417" t="s">
        <v>19</v>
      </c>
      <c r="L14" s="408"/>
      <c r="M14" s="419" t="s">
        <v>20</v>
      </c>
      <c r="N14" s="421" t="s">
        <v>21</v>
      </c>
      <c r="O14" s="11"/>
    </row>
    <row r="15" spans="1:15" ht="30" customHeight="1" thickBot="1" x14ac:dyDescent="0.35">
      <c r="A15" s="403"/>
      <c r="B15" s="404"/>
      <c r="C15" s="409"/>
      <c r="D15" s="416"/>
      <c r="E15" s="430"/>
      <c r="F15" s="430"/>
      <c r="G15" s="418"/>
      <c r="H15" s="432"/>
      <c r="I15" s="430"/>
      <c r="J15" s="430"/>
      <c r="K15" s="418"/>
      <c r="L15" s="408"/>
      <c r="M15" s="420"/>
      <c r="N15" s="422"/>
      <c r="O15" s="12" t="s">
        <v>22</v>
      </c>
    </row>
    <row r="16" spans="1:15" ht="15" thickBot="1" x14ac:dyDescent="0.35">
      <c r="A16" s="13">
        <v>1</v>
      </c>
      <c r="B16" s="14">
        <v>2</v>
      </c>
      <c r="C16" s="15">
        <v>3</v>
      </c>
      <c r="D16" s="16">
        <v>4</v>
      </c>
      <c r="E16" s="17">
        <v>5</v>
      </c>
      <c r="F16" s="18">
        <v>6</v>
      </c>
      <c r="G16" s="19">
        <v>7</v>
      </c>
      <c r="H16" s="17">
        <v>8</v>
      </c>
      <c r="I16" s="17">
        <v>9</v>
      </c>
      <c r="J16" s="18">
        <v>10</v>
      </c>
      <c r="K16" s="19">
        <v>11</v>
      </c>
      <c r="L16" s="20">
        <v>12</v>
      </c>
      <c r="M16" s="17">
        <v>13</v>
      </c>
      <c r="N16" s="19">
        <v>14</v>
      </c>
      <c r="O16" s="20">
        <v>15</v>
      </c>
    </row>
    <row r="17" spans="1:21" ht="15" thickBot="1" x14ac:dyDescent="0.35">
      <c r="A17" s="21" t="s">
        <v>23</v>
      </c>
      <c r="B17" s="22" t="s">
        <v>24</v>
      </c>
      <c r="C17" s="23"/>
      <c r="D17" s="24" t="s">
        <v>25</v>
      </c>
      <c r="E17" s="25">
        <v>969.49999999999989</v>
      </c>
      <c r="F17" s="26">
        <v>628.07299999999987</v>
      </c>
      <c r="G17" s="27">
        <v>969.85293105622543</v>
      </c>
      <c r="H17" s="28" t="s">
        <v>25</v>
      </c>
      <c r="I17" s="29">
        <v>845.46712041747514</v>
      </c>
      <c r="J17" s="29">
        <v>840.98090983775728</v>
      </c>
      <c r="K17" s="29">
        <v>816.74999999999989</v>
      </c>
      <c r="L17" s="30" t="s">
        <v>25</v>
      </c>
      <c r="M17" s="25">
        <v>807.36648414878846</v>
      </c>
      <c r="N17" s="25">
        <v>1.7999999999999998</v>
      </c>
      <c r="O17" s="31" t="s">
        <v>25</v>
      </c>
    </row>
    <row r="18" spans="1:21" ht="15" thickTop="1" x14ac:dyDescent="0.3">
      <c r="A18" s="32" t="s">
        <v>26</v>
      </c>
      <c r="B18" s="33" t="s">
        <v>27</v>
      </c>
      <c r="C18" s="34"/>
      <c r="D18" s="35" t="s">
        <v>25</v>
      </c>
      <c r="E18" s="36">
        <v>755.41332000000011</v>
      </c>
      <c r="F18" s="37">
        <v>755.41332000000011</v>
      </c>
      <c r="G18" s="38">
        <v>755.68832000000009</v>
      </c>
      <c r="H18" s="39" t="s">
        <v>25</v>
      </c>
      <c r="I18" s="36">
        <v>655.67416433333335</v>
      </c>
      <c r="J18" s="36">
        <v>652.19499766666672</v>
      </c>
      <c r="K18" s="36">
        <v>633.40333099999998</v>
      </c>
      <c r="L18" s="40" t="s">
        <v>25</v>
      </c>
      <c r="M18" s="41">
        <v>403.60000000000008</v>
      </c>
      <c r="N18" s="42">
        <v>1.8000000000000003</v>
      </c>
      <c r="O18" s="40" t="s">
        <v>25</v>
      </c>
    </row>
    <row r="19" spans="1:21" x14ac:dyDescent="0.3">
      <c r="A19" s="43" t="s">
        <v>28</v>
      </c>
      <c r="B19" s="44" t="s">
        <v>29</v>
      </c>
      <c r="C19" s="45"/>
      <c r="D19" s="46" t="s">
        <v>25</v>
      </c>
      <c r="E19" s="41">
        <v>589.71332000000007</v>
      </c>
      <c r="F19" s="37">
        <v>589.71332000000007</v>
      </c>
      <c r="G19" s="42">
        <v>589.71332000000007</v>
      </c>
      <c r="H19" s="47" t="s">
        <v>25</v>
      </c>
      <c r="I19" s="41">
        <v>512.98666433333335</v>
      </c>
      <c r="J19" s="41">
        <v>509.49499766666668</v>
      </c>
      <c r="K19" s="41">
        <v>490.70333100000005</v>
      </c>
      <c r="L19" s="48" t="s">
        <v>25</v>
      </c>
      <c r="M19" s="49" t="s">
        <v>25</v>
      </c>
      <c r="N19" s="50">
        <v>0.80000000000000016</v>
      </c>
      <c r="O19" s="48" t="s">
        <v>25</v>
      </c>
    </row>
    <row r="20" spans="1:21" x14ac:dyDescent="0.3">
      <c r="A20" s="43" t="s">
        <v>30</v>
      </c>
      <c r="B20" s="44" t="s">
        <v>31</v>
      </c>
      <c r="C20" s="45"/>
      <c r="D20" s="46" t="s">
        <v>25</v>
      </c>
      <c r="E20" s="51">
        <v>228.91332</v>
      </c>
      <c r="F20" s="51">
        <v>228.91332</v>
      </c>
      <c r="G20" s="52">
        <v>228.91332</v>
      </c>
      <c r="H20" s="47" t="s">
        <v>25</v>
      </c>
      <c r="I20" s="51">
        <v>226.80333100000004</v>
      </c>
      <c r="J20" s="51">
        <v>226.80333100000004</v>
      </c>
      <c r="K20" s="51">
        <v>226.80333100000004</v>
      </c>
      <c r="L20" s="48" t="s">
        <v>25</v>
      </c>
      <c r="M20" s="49" t="s">
        <v>25</v>
      </c>
      <c r="N20" s="53">
        <v>0</v>
      </c>
      <c r="O20" s="48" t="s">
        <v>25</v>
      </c>
    </row>
    <row r="21" spans="1:21" x14ac:dyDescent="0.3">
      <c r="A21" s="43" t="s">
        <v>32</v>
      </c>
      <c r="B21" s="44" t="s">
        <v>33</v>
      </c>
      <c r="C21" s="45"/>
      <c r="D21" s="46" t="s">
        <v>25</v>
      </c>
      <c r="E21" s="51">
        <v>360.8</v>
      </c>
      <c r="F21" s="51">
        <v>360.8</v>
      </c>
      <c r="G21" s="52">
        <v>360.8</v>
      </c>
      <c r="H21" s="47" t="s">
        <v>25</v>
      </c>
      <c r="I21" s="51">
        <v>286.18333333333334</v>
      </c>
      <c r="J21" s="51">
        <v>282.69166666666666</v>
      </c>
      <c r="K21" s="51">
        <v>263.89999999999998</v>
      </c>
      <c r="L21" s="48" t="s">
        <v>25</v>
      </c>
      <c r="M21" s="49" t="s">
        <v>25</v>
      </c>
      <c r="N21" s="53">
        <v>0.80000000000000016</v>
      </c>
      <c r="O21" s="48" t="s">
        <v>25</v>
      </c>
    </row>
    <row r="22" spans="1:21" x14ac:dyDescent="0.3">
      <c r="A22" s="43" t="s">
        <v>34</v>
      </c>
      <c r="B22" s="44" t="s">
        <v>35</v>
      </c>
      <c r="C22" s="45"/>
      <c r="D22" s="46" t="s">
        <v>25</v>
      </c>
      <c r="E22" s="41">
        <v>165.7</v>
      </c>
      <c r="F22" s="51">
        <v>165.7</v>
      </c>
      <c r="G22" s="54">
        <v>165.97499999999999</v>
      </c>
      <c r="H22" s="47" t="s">
        <v>25</v>
      </c>
      <c r="I22" s="41">
        <v>142.68749999999997</v>
      </c>
      <c r="J22" s="51">
        <v>142.69999999999999</v>
      </c>
      <c r="K22" s="41">
        <v>142.69999999999999</v>
      </c>
      <c r="L22" s="48" t="s">
        <v>25</v>
      </c>
      <c r="M22" s="49">
        <v>403.60000000000008</v>
      </c>
      <c r="N22" s="50">
        <v>1</v>
      </c>
      <c r="O22" s="48" t="s">
        <v>25</v>
      </c>
    </row>
    <row r="23" spans="1:21" ht="15" thickBot="1" x14ac:dyDescent="0.35">
      <c r="A23" s="55" t="s">
        <v>36</v>
      </c>
      <c r="B23" s="56" t="s">
        <v>37</v>
      </c>
      <c r="C23" s="57"/>
      <c r="D23" s="58" t="s">
        <v>25</v>
      </c>
      <c r="E23" s="59">
        <v>0</v>
      </c>
      <c r="F23" s="60">
        <v>0</v>
      </c>
      <c r="G23" s="61">
        <v>0</v>
      </c>
      <c r="H23" s="28" t="s">
        <v>25</v>
      </c>
      <c r="I23" s="59">
        <v>0</v>
      </c>
      <c r="J23" s="62">
        <v>0</v>
      </c>
      <c r="K23" s="63">
        <v>0</v>
      </c>
      <c r="L23" s="30" t="s">
        <v>25</v>
      </c>
      <c r="M23" s="62" t="s">
        <v>25</v>
      </c>
      <c r="N23" s="61" t="s">
        <v>25</v>
      </c>
      <c r="O23" s="30" t="s">
        <v>25</v>
      </c>
    </row>
    <row r="24" spans="1:21" s="73" customFormat="1" ht="12" customHeight="1" thickTop="1" x14ac:dyDescent="0.3">
      <c r="A24" s="64" t="s">
        <v>38</v>
      </c>
      <c r="B24" s="65" t="s">
        <v>39</v>
      </c>
      <c r="C24" s="40">
        <v>8143</v>
      </c>
      <c r="D24" s="35" t="s">
        <v>25</v>
      </c>
      <c r="E24" s="66" t="s">
        <v>25</v>
      </c>
      <c r="F24" s="67" t="s">
        <v>25</v>
      </c>
      <c r="G24" s="68" t="s">
        <v>25</v>
      </c>
      <c r="H24" s="66" t="s">
        <v>25</v>
      </c>
      <c r="I24" s="66" t="s">
        <v>25</v>
      </c>
      <c r="J24" s="67" t="s">
        <v>25</v>
      </c>
      <c r="K24" s="68" t="s">
        <v>25</v>
      </c>
      <c r="L24" s="40" t="s">
        <v>25</v>
      </c>
      <c r="M24" s="69" t="s">
        <v>25</v>
      </c>
      <c r="N24" s="70" t="s">
        <v>25</v>
      </c>
      <c r="O24" s="71" t="s">
        <v>25</v>
      </c>
      <c r="P24" s="72"/>
      <c r="Q24" s="72"/>
      <c r="R24" s="72"/>
      <c r="S24" s="72"/>
      <c r="T24" s="72"/>
      <c r="U24" s="72"/>
    </row>
    <row r="25" spans="1:21" s="73" customFormat="1" ht="12" customHeight="1" x14ac:dyDescent="0.3">
      <c r="A25" s="43" t="s">
        <v>40</v>
      </c>
      <c r="B25" s="65" t="s">
        <v>41</v>
      </c>
      <c r="C25" s="48">
        <v>245</v>
      </c>
      <c r="D25" s="46" t="s">
        <v>25</v>
      </c>
      <c r="E25" s="74" t="s">
        <v>25</v>
      </c>
      <c r="F25" s="75" t="s">
        <v>25</v>
      </c>
      <c r="G25" s="76" t="s">
        <v>25</v>
      </c>
      <c r="H25" s="74" t="s">
        <v>25</v>
      </c>
      <c r="I25" s="74" t="s">
        <v>25</v>
      </c>
      <c r="J25" s="75" t="s">
        <v>25</v>
      </c>
      <c r="K25" s="76" t="s">
        <v>25</v>
      </c>
      <c r="L25" s="77" t="s">
        <v>25</v>
      </c>
      <c r="M25" s="78" t="s">
        <v>25</v>
      </c>
      <c r="N25" s="79" t="s">
        <v>25</v>
      </c>
      <c r="O25" s="80" t="s">
        <v>25</v>
      </c>
      <c r="P25" s="72"/>
      <c r="Q25" s="72"/>
      <c r="R25" s="72"/>
      <c r="S25" s="72"/>
      <c r="T25" s="72"/>
      <c r="U25" s="72"/>
    </row>
    <row r="26" spans="1:21" s="73" customFormat="1" ht="12" customHeight="1" x14ac:dyDescent="0.3">
      <c r="A26" s="43" t="s">
        <v>42</v>
      </c>
      <c r="B26" s="65" t="s">
        <v>43</v>
      </c>
      <c r="C26" s="48">
        <v>7898</v>
      </c>
      <c r="D26" s="46" t="s">
        <v>25</v>
      </c>
      <c r="E26" s="74" t="s">
        <v>25</v>
      </c>
      <c r="F26" s="75" t="s">
        <v>25</v>
      </c>
      <c r="G26" s="76" t="s">
        <v>25</v>
      </c>
      <c r="H26" s="74" t="s">
        <v>25</v>
      </c>
      <c r="I26" s="74" t="s">
        <v>25</v>
      </c>
      <c r="J26" s="75" t="s">
        <v>25</v>
      </c>
      <c r="K26" s="76" t="s">
        <v>25</v>
      </c>
      <c r="L26" s="77" t="s">
        <v>25</v>
      </c>
      <c r="M26" s="78" t="s">
        <v>25</v>
      </c>
      <c r="N26" s="79" t="s">
        <v>25</v>
      </c>
      <c r="O26" s="80" t="s">
        <v>25</v>
      </c>
      <c r="P26" s="72"/>
      <c r="Q26" s="72"/>
      <c r="R26" s="72"/>
      <c r="S26" s="72"/>
      <c r="T26" s="72"/>
      <c r="U26" s="72"/>
    </row>
    <row r="27" spans="1:21" s="73" customFormat="1" ht="12" customHeight="1" x14ac:dyDescent="0.3">
      <c r="A27" s="81" t="s">
        <v>44</v>
      </c>
      <c r="B27" s="82" t="s">
        <v>45</v>
      </c>
      <c r="C27" s="48">
        <v>5437.54</v>
      </c>
      <c r="D27" s="46" t="s">
        <v>25</v>
      </c>
      <c r="E27" s="74" t="s">
        <v>25</v>
      </c>
      <c r="F27" s="75" t="s">
        <v>25</v>
      </c>
      <c r="G27" s="76" t="s">
        <v>25</v>
      </c>
      <c r="H27" s="74" t="s">
        <v>25</v>
      </c>
      <c r="I27" s="74" t="s">
        <v>25</v>
      </c>
      <c r="J27" s="75" t="s">
        <v>25</v>
      </c>
      <c r="K27" s="76" t="s">
        <v>25</v>
      </c>
      <c r="L27" s="77" t="s">
        <v>25</v>
      </c>
      <c r="M27" s="78" t="s">
        <v>25</v>
      </c>
      <c r="N27" s="79" t="s">
        <v>25</v>
      </c>
      <c r="O27" s="80" t="s">
        <v>25</v>
      </c>
      <c r="P27" s="72"/>
      <c r="Q27" s="72"/>
      <c r="R27" s="72"/>
      <c r="S27" s="72"/>
      <c r="T27" s="72"/>
      <c r="U27" s="72"/>
    </row>
    <row r="28" spans="1:21" s="73" customFormat="1" ht="12.75" customHeight="1" thickBot="1" x14ac:dyDescent="0.35">
      <c r="A28" s="55" t="s">
        <v>46</v>
      </c>
      <c r="B28" s="83" t="s">
        <v>47</v>
      </c>
      <c r="C28" s="30">
        <v>662</v>
      </c>
      <c r="D28" s="58" t="s">
        <v>25</v>
      </c>
      <c r="E28" s="84" t="s">
        <v>25</v>
      </c>
      <c r="F28" s="85" t="s">
        <v>25</v>
      </c>
      <c r="G28" s="86" t="s">
        <v>25</v>
      </c>
      <c r="H28" s="84" t="s">
        <v>25</v>
      </c>
      <c r="I28" s="62">
        <f>'[1]Real 16 pr.'!F73</f>
        <v>1</v>
      </c>
      <c r="J28" s="85" t="s">
        <v>25</v>
      </c>
      <c r="K28" s="86" t="s">
        <v>25</v>
      </c>
      <c r="L28" s="87" t="s">
        <v>25</v>
      </c>
      <c r="M28" s="88" t="s">
        <v>25</v>
      </c>
      <c r="N28" s="89" t="s">
        <v>25</v>
      </c>
      <c r="O28" s="90" t="s">
        <v>25</v>
      </c>
      <c r="P28" s="72"/>
      <c r="Q28" s="72"/>
      <c r="R28" s="72"/>
      <c r="S28" s="72"/>
      <c r="T28" s="72"/>
      <c r="U28" s="72"/>
    </row>
    <row r="29" spans="1:21" ht="15" thickTop="1" x14ac:dyDescent="0.3">
      <c r="A29" s="64" t="s">
        <v>48</v>
      </c>
      <c r="B29" s="65" t="s">
        <v>49</v>
      </c>
      <c r="C29" s="91"/>
      <c r="D29" s="35" t="s">
        <v>25</v>
      </c>
      <c r="E29" s="36">
        <v>214.08667999999977</v>
      </c>
      <c r="F29" s="67" t="s">
        <v>25</v>
      </c>
      <c r="G29" s="42" t="s">
        <v>25</v>
      </c>
      <c r="H29" s="66" t="s">
        <v>25</v>
      </c>
      <c r="I29" s="36">
        <v>189.79295608414179</v>
      </c>
      <c r="J29" s="92" t="s">
        <v>25</v>
      </c>
      <c r="K29" s="68" t="s">
        <v>25</v>
      </c>
      <c r="L29" s="40" t="s">
        <v>25</v>
      </c>
      <c r="M29" s="36">
        <v>403.76648414878838</v>
      </c>
      <c r="N29" s="70" t="s">
        <v>25</v>
      </c>
      <c r="O29" s="71" t="s">
        <v>25</v>
      </c>
    </row>
    <row r="30" spans="1:21" x14ac:dyDescent="0.3">
      <c r="A30" s="93" t="s">
        <v>50</v>
      </c>
      <c r="B30" s="82" t="s">
        <v>51</v>
      </c>
      <c r="C30" s="94"/>
      <c r="D30" s="95" t="s">
        <v>25</v>
      </c>
      <c r="E30" s="96">
        <v>0.22082174316658051</v>
      </c>
      <c r="F30" s="97" t="s">
        <v>25</v>
      </c>
      <c r="G30" s="98" t="s">
        <v>25</v>
      </c>
      <c r="H30" s="99" t="s">
        <v>25</v>
      </c>
      <c r="I30" s="96">
        <v>0.22448295327017062</v>
      </c>
      <c r="J30" s="97" t="s">
        <v>25</v>
      </c>
      <c r="K30" s="98" t="s">
        <v>25</v>
      </c>
      <c r="L30" s="48" t="s">
        <v>25</v>
      </c>
      <c r="M30" s="100">
        <v>0.50010310320781015</v>
      </c>
      <c r="N30" s="79" t="s">
        <v>25</v>
      </c>
      <c r="O30" s="80" t="s">
        <v>25</v>
      </c>
    </row>
    <row r="31" spans="1:21" ht="15" thickBot="1" x14ac:dyDescent="0.35">
      <c r="A31" s="55" t="s">
        <v>52</v>
      </c>
      <c r="B31" s="56" t="s">
        <v>53</v>
      </c>
      <c r="C31" s="57"/>
      <c r="D31" s="101" t="s">
        <v>25</v>
      </c>
      <c r="E31" s="102">
        <v>8.1000000000000003E-2</v>
      </c>
      <c r="F31" s="103" t="s">
        <v>25</v>
      </c>
      <c r="G31" s="104" t="s">
        <v>25</v>
      </c>
      <c r="H31" s="105" t="s">
        <v>25</v>
      </c>
      <c r="I31" s="102">
        <v>8.1000000000000003E-2</v>
      </c>
      <c r="J31" s="103" t="s">
        <v>25</v>
      </c>
      <c r="K31" s="106" t="s">
        <v>25</v>
      </c>
      <c r="L31" s="30" t="s">
        <v>25</v>
      </c>
      <c r="M31" s="88" t="s">
        <v>25</v>
      </c>
      <c r="N31" s="89" t="s">
        <v>25</v>
      </c>
      <c r="O31" s="90" t="s">
        <v>25</v>
      </c>
    </row>
    <row r="32" spans="1:21" ht="15" thickTop="1" x14ac:dyDescent="0.3">
      <c r="A32" s="32" t="s">
        <v>54</v>
      </c>
      <c r="B32" s="33" t="s">
        <v>55</v>
      </c>
      <c r="C32" s="34">
        <v>157.49</v>
      </c>
      <c r="D32" s="107">
        <v>633.04736768405814</v>
      </c>
      <c r="E32" s="108">
        <v>260.06737513601439</v>
      </c>
      <c r="F32" s="109">
        <v>81.187400937865476</v>
      </c>
      <c r="G32" s="110">
        <v>372.9799925480437</v>
      </c>
      <c r="H32" s="108">
        <v>712.84909364564999</v>
      </c>
      <c r="I32" s="108">
        <v>280.51394520233333</v>
      </c>
      <c r="J32" s="111">
        <v>359.98210467784384</v>
      </c>
      <c r="K32" s="111">
        <v>72.353043765472805</v>
      </c>
      <c r="L32" s="112">
        <v>1503.3881355129088</v>
      </c>
      <c r="M32" s="108">
        <v>76.090053952967409</v>
      </c>
      <c r="N32" s="110">
        <v>13.230377838044049</v>
      </c>
      <c r="O32" s="112">
        <v>1592.7085673039201</v>
      </c>
    </row>
    <row r="33" spans="1:15" x14ac:dyDescent="0.3">
      <c r="A33" s="113" t="s">
        <v>56</v>
      </c>
      <c r="B33" s="114" t="s">
        <v>57</v>
      </c>
      <c r="C33" s="115">
        <v>149.63</v>
      </c>
      <c r="D33" s="116">
        <v>456.26305603241417</v>
      </c>
      <c r="E33" s="117">
        <v>220.69718387681161</v>
      </c>
      <c r="F33" s="118">
        <v>71.86718387681158</v>
      </c>
      <c r="G33" s="119">
        <v>235.56587215560253</v>
      </c>
      <c r="H33" s="117">
        <v>525.80669823959477</v>
      </c>
      <c r="I33" s="117">
        <v>155.60533840626147</v>
      </c>
      <c r="J33" s="120">
        <v>300.40135983333334</v>
      </c>
      <c r="K33" s="120">
        <v>69.8</v>
      </c>
      <c r="L33" s="121">
        <v>1131.6997542720089</v>
      </c>
      <c r="M33" s="117">
        <v>37.75</v>
      </c>
      <c r="N33" s="122">
        <v>13.16</v>
      </c>
      <c r="O33" s="121">
        <v>1182.6097542720088</v>
      </c>
    </row>
    <row r="34" spans="1:15" x14ac:dyDescent="0.3">
      <c r="A34" s="43" t="s">
        <v>58</v>
      </c>
      <c r="B34" s="44" t="s">
        <v>59</v>
      </c>
      <c r="C34" s="123">
        <v>24.41</v>
      </c>
      <c r="D34" s="116">
        <v>75.25</v>
      </c>
      <c r="E34" s="124">
        <v>28.24</v>
      </c>
      <c r="F34" s="125">
        <v>7.9599999999999982</v>
      </c>
      <c r="G34" s="126">
        <v>47.01</v>
      </c>
      <c r="H34" s="117">
        <v>77.329999999999984</v>
      </c>
      <c r="I34" s="124">
        <v>46.51</v>
      </c>
      <c r="J34" s="124">
        <v>29.689999999999998</v>
      </c>
      <c r="K34" s="124">
        <v>1.1299999999999999</v>
      </c>
      <c r="L34" s="121">
        <v>176.98999999999998</v>
      </c>
      <c r="M34" s="124">
        <v>6.2600000000000007</v>
      </c>
      <c r="N34" s="124">
        <v>0.11</v>
      </c>
      <c r="O34" s="121">
        <v>183.35999999999999</v>
      </c>
    </row>
    <row r="35" spans="1:15" x14ac:dyDescent="0.3">
      <c r="A35" s="43" t="s">
        <v>60</v>
      </c>
      <c r="B35" s="44" t="s">
        <v>61</v>
      </c>
      <c r="C35" s="123">
        <v>4.7</v>
      </c>
      <c r="D35" s="116">
        <v>20.490100543478256</v>
      </c>
      <c r="E35" s="124">
        <v>4.3146838768115936</v>
      </c>
      <c r="F35" s="125">
        <v>0.60468387681159419</v>
      </c>
      <c r="G35" s="126">
        <v>16.175416666666663</v>
      </c>
      <c r="H35" s="117">
        <v>20.759119243055558</v>
      </c>
      <c r="I35" s="124">
        <v>19.543600000000001</v>
      </c>
      <c r="J35" s="124">
        <v>1.2155192430555555</v>
      </c>
      <c r="K35" s="124">
        <v>0</v>
      </c>
      <c r="L35" s="121">
        <v>45.949219786533817</v>
      </c>
      <c r="M35" s="124">
        <v>0.11</v>
      </c>
      <c r="N35" s="124">
        <v>0</v>
      </c>
      <c r="O35" s="121">
        <v>46.059219786533816</v>
      </c>
    </row>
    <row r="36" spans="1:15" x14ac:dyDescent="0.3">
      <c r="A36" s="43" t="s">
        <v>62</v>
      </c>
      <c r="B36" s="44" t="s">
        <v>63</v>
      </c>
      <c r="C36" s="123">
        <v>7.75</v>
      </c>
      <c r="D36" s="116">
        <v>39.695688598757698</v>
      </c>
      <c r="E36" s="124">
        <v>17.3125</v>
      </c>
      <c r="F36" s="125">
        <v>15.262500000000001</v>
      </c>
      <c r="G36" s="126">
        <v>22.383188598757698</v>
      </c>
      <c r="H36" s="117">
        <v>29.19898894882725</v>
      </c>
      <c r="I36" s="124">
        <v>2.1548150252161382</v>
      </c>
      <c r="J36" s="124">
        <v>4.2941739236111118</v>
      </c>
      <c r="K36" s="124">
        <v>22.75</v>
      </c>
      <c r="L36" s="121">
        <v>76.644677547584948</v>
      </c>
      <c r="M36" s="124">
        <v>0</v>
      </c>
      <c r="N36" s="124">
        <v>0</v>
      </c>
      <c r="O36" s="121">
        <v>76.644677547584948</v>
      </c>
    </row>
    <row r="37" spans="1:15" x14ac:dyDescent="0.3">
      <c r="A37" s="43" t="s">
        <v>64</v>
      </c>
      <c r="B37" s="44" t="s">
        <v>65</v>
      </c>
      <c r="C37" s="123" t="s">
        <v>25</v>
      </c>
      <c r="D37" s="116">
        <v>10.36</v>
      </c>
      <c r="E37" s="124">
        <v>10.36</v>
      </c>
      <c r="F37" s="125">
        <v>10.36</v>
      </c>
      <c r="G37" s="127" t="s">
        <v>25</v>
      </c>
      <c r="H37" s="117">
        <v>3.47</v>
      </c>
      <c r="I37" s="124" t="s">
        <v>25</v>
      </c>
      <c r="J37" s="124">
        <v>0</v>
      </c>
      <c r="K37" s="124">
        <v>3.47</v>
      </c>
      <c r="L37" s="121">
        <v>13.83</v>
      </c>
      <c r="M37" s="124">
        <v>0</v>
      </c>
      <c r="N37" s="127" t="s">
        <v>25</v>
      </c>
      <c r="O37" s="121">
        <v>13.83</v>
      </c>
    </row>
    <row r="38" spans="1:15" x14ac:dyDescent="0.3">
      <c r="A38" s="43" t="s">
        <v>66</v>
      </c>
      <c r="B38" s="44" t="s">
        <v>67</v>
      </c>
      <c r="C38" s="123" t="s">
        <v>25</v>
      </c>
      <c r="D38" s="116" t="s">
        <v>25</v>
      </c>
      <c r="E38" s="124" t="s">
        <v>25</v>
      </c>
      <c r="F38" s="128" t="s">
        <v>25</v>
      </c>
      <c r="G38" s="127" t="s">
        <v>25</v>
      </c>
      <c r="H38" s="117">
        <v>0</v>
      </c>
      <c r="I38" s="124" t="s">
        <v>25</v>
      </c>
      <c r="J38" s="129" t="s">
        <v>25</v>
      </c>
      <c r="K38" s="124">
        <v>0</v>
      </c>
      <c r="L38" s="121">
        <v>0</v>
      </c>
      <c r="M38" s="124" t="s">
        <v>25</v>
      </c>
      <c r="N38" s="127" t="s">
        <v>25</v>
      </c>
      <c r="O38" s="121">
        <v>0</v>
      </c>
    </row>
    <row r="39" spans="1:15" x14ac:dyDescent="0.3">
      <c r="A39" s="43" t="s">
        <v>68</v>
      </c>
      <c r="B39" s="44" t="s">
        <v>69</v>
      </c>
      <c r="C39" s="123">
        <v>0.20000000000000004</v>
      </c>
      <c r="D39" s="116">
        <v>81.126607400750629</v>
      </c>
      <c r="E39" s="124">
        <v>57.109999999999992</v>
      </c>
      <c r="F39" s="125">
        <v>13.83</v>
      </c>
      <c r="G39" s="126">
        <v>24.016607400750633</v>
      </c>
      <c r="H39" s="117">
        <v>133.92661442022501</v>
      </c>
      <c r="I39" s="124">
        <v>12.298281086891677</v>
      </c>
      <c r="J39" s="124">
        <v>102.10833333333333</v>
      </c>
      <c r="K39" s="124">
        <v>19.52</v>
      </c>
      <c r="L39" s="121">
        <v>215.25322182097563</v>
      </c>
      <c r="M39" s="124">
        <v>0.51</v>
      </c>
      <c r="N39" s="127" t="s">
        <v>25</v>
      </c>
      <c r="O39" s="121">
        <v>215.76322182097562</v>
      </c>
    </row>
    <row r="40" spans="1:15" x14ac:dyDescent="0.3">
      <c r="A40" s="43" t="s">
        <v>70</v>
      </c>
      <c r="B40" s="44" t="s">
        <v>71</v>
      </c>
      <c r="C40" s="123">
        <v>6.44</v>
      </c>
      <c r="D40" s="116">
        <v>7.4406594894275413</v>
      </c>
      <c r="E40" s="124">
        <v>5.580000000000001</v>
      </c>
      <c r="F40" s="125">
        <v>1.86</v>
      </c>
      <c r="G40" s="126">
        <v>1.8606594894275401</v>
      </c>
      <c r="H40" s="117">
        <v>6.5603089608203256</v>
      </c>
      <c r="I40" s="124">
        <v>3.338642294153658</v>
      </c>
      <c r="J40" s="124">
        <v>3.2216666666666671</v>
      </c>
      <c r="K40" s="124">
        <v>0</v>
      </c>
      <c r="L40" s="121">
        <v>20.440968450247865</v>
      </c>
      <c r="M40" s="124">
        <v>0</v>
      </c>
      <c r="N40" s="124">
        <v>7.71</v>
      </c>
      <c r="O40" s="121">
        <v>28.150968450247866</v>
      </c>
    </row>
    <row r="41" spans="1:15" x14ac:dyDescent="0.3">
      <c r="A41" s="43" t="s">
        <v>72</v>
      </c>
      <c r="B41" s="44" t="s">
        <v>73</v>
      </c>
      <c r="C41" s="123">
        <v>0</v>
      </c>
      <c r="D41" s="116">
        <v>16.32</v>
      </c>
      <c r="E41" s="124">
        <v>9.8800000000000008</v>
      </c>
      <c r="F41" s="125">
        <v>6.44</v>
      </c>
      <c r="G41" s="126">
        <v>6.44</v>
      </c>
      <c r="H41" s="117">
        <v>11.53</v>
      </c>
      <c r="I41" s="124">
        <v>3.44</v>
      </c>
      <c r="J41" s="124">
        <v>4.6500000000000004</v>
      </c>
      <c r="K41" s="124">
        <v>3.44</v>
      </c>
      <c r="L41" s="121">
        <v>27.85</v>
      </c>
      <c r="M41" s="124">
        <v>0</v>
      </c>
      <c r="N41" s="124">
        <v>0</v>
      </c>
      <c r="O41" s="121">
        <v>27.85</v>
      </c>
    </row>
    <row r="42" spans="1:15" x14ac:dyDescent="0.3">
      <c r="A42" s="43" t="s">
        <v>74</v>
      </c>
      <c r="B42" s="44" t="s">
        <v>75</v>
      </c>
      <c r="C42" s="123">
        <v>80.28</v>
      </c>
      <c r="D42" s="116">
        <v>131.4</v>
      </c>
      <c r="E42" s="124">
        <v>42.72</v>
      </c>
      <c r="F42" s="125">
        <v>11.520000000000001</v>
      </c>
      <c r="G42" s="126">
        <v>88.68</v>
      </c>
      <c r="H42" s="117">
        <v>180.29999999999998</v>
      </c>
      <c r="I42" s="124">
        <v>51.06</v>
      </c>
      <c r="J42" s="124">
        <v>114.71999999999998</v>
      </c>
      <c r="K42" s="124">
        <v>14.520000000000001</v>
      </c>
      <c r="L42" s="121">
        <v>391.98</v>
      </c>
      <c r="M42" s="124">
        <v>20.28</v>
      </c>
      <c r="N42" s="124">
        <v>4.0199999999999996</v>
      </c>
      <c r="O42" s="121">
        <v>416.28</v>
      </c>
    </row>
    <row r="43" spans="1:15" x14ac:dyDescent="0.3">
      <c r="A43" s="43" t="s">
        <v>76</v>
      </c>
      <c r="B43" s="44" t="s">
        <v>77</v>
      </c>
      <c r="C43" s="123">
        <v>24.86</v>
      </c>
      <c r="D43" s="116">
        <v>40.699999999999996</v>
      </c>
      <c r="E43" s="124">
        <v>13.229999999999999</v>
      </c>
      <c r="F43" s="125">
        <v>3.57</v>
      </c>
      <c r="G43" s="126">
        <v>27.47</v>
      </c>
      <c r="H43" s="117">
        <v>55.84</v>
      </c>
      <c r="I43" s="124">
        <v>15.81</v>
      </c>
      <c r="J43" s="124">
        <v>35.53</v>
      </c>
      <c r="K43" s="124">
        <v>4.5</v>
      </c>
      <c r="L43" s="121">
        <v>121.4</v>
      </c>
      <c r="M43" s="124">
        <v>6.28</v>
      </c>
      <c r="N43" s="124">
        <v>1.25</v>
      </c>
      <c r="O43" s="121">
        <v>128.93</v>
      </c>
    </row>
    <row r="44" spans="1:15" x14ac:dyDescent="0.3">
      <c r="A44" s="43" t="s">
        <v>78</v>
      </c>
      <c r="B44" s="44" t="s">
        <v>79</v>
      </c>
      <c r="C44" s="123">
        <v>0.16</v>
      </c>
      <c r="D44" s="116">
        <v>0.26</v>
      </c>
      <c r="E44" s="124">
        <v>0.08</v>
      </c>
      <c r="F44" s="125">
        <v>0.02</v>
      </c>
      <c r="G44" s="126">
        <v>0.18000000000000002</v>
      </c>
      <c r="H44" s="117">
        <v>0.36</v>
      </c>
      <c r="I44" s="124">
        <v>0.10000000000000002</v>
      </c>
      <c r="J44" s="124">
        <v>0.23</v>
      </c>
      <c r="K44" s="124">
        <v>0.03</v>
      </c>
      <c r="L44" s="121">
        <v>0.78</v>
      </c>
      <c r="M44" s="124">
        <v>0.04</v>
      </c>
      <c r="N44" s="124">
        <v>0.01</v>
      </c>
      <c r="O44" s="121">
        <v>0.83000000000000007</v>
      </c>
    </row>
    <row r="45" spans="1:15" x14ac:dyDescent="0.3">
      <c r="A45" s="43" t="s">
        <v>80</v>
      </c>
      <c r="B45" s="44" t="s">
        <v>81</v>
      </c>
      <c r="C45" s="123" t="s">
        <v>25</v>
      </c>
      <c r="D45" s="116">
        <v>31.9</v>
      </c>
      <c r="E45" s="124">
        <v>30.99</v>
      </c>
      <c r="F45" s="125">
        <v>0</v>
      </c>
      <c r="G45" s="126">
        <v>0.91</v>
      </c>
      <c r="H45" s="117">
        <v>5.4516666666666671</v>
      </c>
      <c r="I45" s="124">
        <v>0.91</v>
      </c>
      <c r="J45" s="124">
        <v>4.541666666666667</v>
      </c>
      <c r="K45" s="124">
        <v>0</v>
      </c>
      <c r="L45" s="121">
        <v>37.351666666666667</v>
      </c>
      <c r="M45" s="124">
        <v>4.2699999999999996</v>
      </c>
      <c r="N45" s="124">
        <v>0.06</v>
      </c>
      <c r="O45" s="121">
        <v>41.681666666666672</v>
      </c>
    </row>
    <row r="46" spans="1:15" x14ac:dyDescent="0.3">
      <c r="A46" s="43" t="s">
        <v>82</v>
      </c>
      <c r="B46" s="44" t="s">
        <v>83</v>
      </c>
      <c r="C46" s="123">
        <v>0.83</v>
      </c>
      <c r="D46" s="116">
        <v>1.32</v>
      </c>
      <c r="E46" s="124">
        <v>0.88</v>
      </c>
      <c r="F46" s="125">
        <v>0.44</v>
      </c>
      <c r="G46" s="126">
        <v>0.44</v>
      </c>
      <c r="H46" s="117">
        <v>1.08</v>
      </c>
      <c r="I46" s="124">
        <v>0.44</v>
      </c>
      <c r="J46" s="124">
        <v>0.20000000000000004</v>
      </c>
      <c r="K46" s="124">
        <v>0.44</v>
      </c>
      <c r="L46" s="121">
        <v>3.23</v>
      </c>
      <c r="M46" s="124">
        <v>0</v>
      </c>
      <c r="N46" s="124">
        <v>0</v>
      </c>
      <c r="O46" s="121">
        <v>3.23</v>
      </c>
    </row>
    <row r="47" spans="1:15" ht="15" thickBot="1" x14ac:dyDescent="0.35">
      <c r="A47" s="21" t="s">
        <v>84</v>
      </c>
      <c r="B47" s="130" t="s">
        <v>85</v>
      </c>
      <c r="C47" s="131">
        <v>7.86</v>
      </c>
      <c r="D47" s="132">
        <v>176.78431165164397</v>
      </c>
      <c r="E47" s="133">
        <v>39.370191259202784</v>
      </c>
      <c r="F47" s="134">
        <v>9.3202170610538886</v>
      </c>
      <c r="G47" s="135">
        <v>137.41412039244119</v>
      </c>
      <c r="H47" s="136">
        <v>187.04239540605516</v>
      </c>
      <c r="I47" s="133">
        <v>124.90860679607185</v>
      </c>
      <c r="J47" s="133">
        <v>59.580744844510512</v>
      </c>
      <c r="K47" s="133">
        <v>2.5530437654728111</v>
      </c>
      <c r="L47" s="137">
        <v>371.68838124089984</v>
      </c>
      <c r="M47" s="117">
        <v>38.340053952967409</v>
      </c>
      <c r="N47" s="117">
        <v>7.0377838044049693E-2</v>
      </c>
      <c r="O47" s="137">
        <v>410.09881303191133</v>
      </c>
    </row>
    <row r="48" spans="1:15" ht="15.6" thickTop="1" thickBot="1" x14ac:dyDescent="0.35">
      <c r="A48" s="138" t="s">
        <v>86</v>
      </c>
      <c r="B48" s="139" t="s">
        <v>87</v>
      </c>
      <c r="C48" s="140">
        <v>24.79</v>
      </c>
      <c r="D48" s="141">
        <v>99.175906604951081</v>
      </c>
      <c r="E48" s="142">
        <v>40.623416997837801</v>
      </c>
      <c r="F48" s="143">
        <v>12.773338326134045</v>
      </c>
      <c r="G48" s="144">
        <v>58.552489607113273</v>
      </c>
      <c r="H48" s="145">
        <v>111.34353245425766</v>
      </c>
      <c r="I48" s="142">
        <v>43.732870689674343</v>
      </c>
      <c r="J48" s="142">
        <v>56.177979265141225</v>
      </c>
      <c r="K48" s="142">
        <v>11.43268249944208</v>
      </c>
      <c r="L48" s="146">
        <v>235.30643145723593</v>
      </c>
      <c r="M48" s="141">
        <v>11.264292887457879</v>
      </c>
      <c r="N48" s="144">
        <v>2.1590731055446479</v>
      </c>
      <c r="O48" s="146">
        <v>248.72979745023846</v>
      </c>
    </row>
    <row r="49" spans="1:15" ht="15.6" thickTop="1" thickBot="1" x14ac:dyDescent="0.35">
      <c r="A49" s="147" t="s">
        <v>88</v>
      </c>
      <c r="B49" s="148" t="s">
        <v>89</v>
      </c>
      <c r="C49" s="149">
        <v>182.28</v>
      </c>
      <c r="D49" s="150">
        <v>732.22327428900917</v>
      </c>
      <c r="E49" s="151">
        <v>300.6907921338522</v>
      </c>
      <c r="F49" s="152">
        <v>93.960739263999528</v>
      </c>
      <c r="G49" s="153">
        <v>431.53248215515697</v>
      </c>
      <c r="H49" s="154">
        <v>824.19262609990767</v>
      </c>
      <c r="I49" s="154">
        <v>324.2468158920077</v>
      </c>
      <c r="J49" s="151">
        <v>416.16008394298507</v>
      </c>
      <c r="K49" s="153">
        <v>83.785726264914885</v>
      </c>
      <c r="L49" s="155">
        <v>1738.6945669701447</v>
      </c>
      <c r="M49" s="154">
        <v>87.354346840425293</v>
      </c>
      <c r="N49" s="153">
        <v>15.389450943588697</v>
      </c>
      <c r="O49" s="155">
        <v>1841.4383647541586</v>
      </c>
    </row>
    <row r="50" spans="1:15" ht="6" customHeight="1" x14ac:dyDescent="0.3"/>
    <row r="51" spans="1:15" ht="15" thickBot="1" x14ac:dyDescent="0.35">
      <c r="A51" s="1" t="s">
        <v>90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6" customHeight="1" thickTop="1" thickBot="1" x14ac:dyDescent="0.35"/>
    <row r="53" spans="1:15" ht="15" thickBot="1" x14ac:dyDescent="0.35">
      <c r="A53" s="423" t="s">
        <v>91</v>
      </c>
      <c r="B53" s="423" t="s">
        <v>92</v>
      </c>
      <c r="C53" s="407" t="s">
        <v>7</v>
      </c>
      <c r="D53" s="426" t="s">
        <v>8</v>
      </c>
      <c r="E53" s="427"/>
      <c r="F53" s="427"/>
      <c r="G53" s="428"/>
      <c r="H53" s="426" t="s">
        <v>9</v>
      </c>
      <c r="I53" s="427"/>
      <c r="J53" s="427"/>
      <c r="K53" s="428"/>
      <c r="L53" s="407" t="s">
        <v>10</v>
      </c>
      <c r="M53" s="413" t="s">
        <v>9</v>
      </c>
      <c r="N53" s="414"/>
    </row>
    <row r="54" spans="1:15" x14ac:dyDescent="0.3">
      <c r="A54" s="424"/>
      <c r="B54" s="424"/>
      <c r="C54" s="408"/>
      <c r="D54" s="431" t="s">
        <v>12</v>
      </c>
      <c r="E54" s="429" t="s">
        <v>13</v>
      </c>
      <c r="F54" s="429" t="s">
        <v>14</v>
      </c>
      <c r="G54" s="417" t="s">
        <v>15</v>
      </c>
      <c r="H54" s="431" t="s">
        <v>16</v>
      </c>
      <c r="I54" s="429" t="s">
        <v>17</v>
      </c>
      <c r="J54" s="429" t="s">
        <v>18</v>
      </c>
      <c r="K54" s="417" t="s">
        <v>19</v>
      </c>
      <c r="L54" s="408"/>
      <c r="M54" s="419" t="s">
        <v>20</v>
      </c>
      <c r="N54" s="421" t="s">
        <v>21</v>
      </c>
    </row>
    <row r="55" spans="1:15" ht="15" thickBot="1" x14ac:dyDescent="0.35">
      <c r="A55" s="425"/>
      <c r="B55" s="425"/>
      <c r="C55" s="409"/>
      <c r="D55" s="435"/>
      <c r="E55" s="436"/>
      <c r="F55" s="436"/>
      <c r="G55" s="437"/>
      <c r="H55" s="435"/>
      <c r="I55" s="436"/>
      <c r="J55" s="436"/>
      <c r="K55" s="437"/>
      <c r="L55" s="409"/>
      <c r="M55" s="434"/>
      <c r="N55" s="433"/>
    </row>
    <row r="56" spans="1:15" ht="15" thickBot="1" x14ac:dyDescent="0.35">
      <c r="A56" s="156">
        <v>1</v>
      </c>
      <c r="B56" s="156">
        <v>2</v>
      </c>
      <c r="C56" s="157">
        <v>3</v>
      </c>
      <c r="D56" s="158">
        <v>4</v>
      </c>
      <c r="E56" s="159">
        <v>5</v>
      </c>
      <c r="F56" s="159">
        <v>6</v>
      </c>
      <c r="G56" s="160">
        <v>7</v>
      </c>
      <c r="H56" s="158">
        <v>8</v>
      </c>
      <c r="I56" s="159">
        <v>9</v>
      </c>
      <c r="J56" s="159">
        <v>10</v>
      </c>
      <c r="K56" s="160">
        <v>11</v>
      </c>
      <c r="L56" s="157">
        <v>12</v>
      </c>
      <c r="M56" s="161">
        <v>13</v>
      </c>
      <c r="N56" s="160">
        <v>14</v>
      </c>
    </row>
    <row r="57" spans="1:15" x14ac:dyDescent="0.3">
      <c r="A57" s="162" t="s">
        <v>93</v>
      </c>
      <c r="B57" s="163" t="s">
        <v>94</v>
      </c>
      <c r="C57" s="164">
        <v>0.27</v>
      </c>
      <c r="D57" s="165">
        <v>1.0260258608816486</v>
      </c>
      <c r="E57" s="166">
        <v>0.41516550602287183</v>
      </c>
      <c r="F57" s="167">
        <v>0.12939935798889399</v>
      </c>
      <c r="G57" s="168">
        <v>0.61086035485877677</v>
      </c>
      <c r="H57" s="165">
        <v>1.3455607493411119</v>
      </c>
      <c r="I57" s="166">
        <v>0.54055090642657333</v>
      </c>
      <c r="J57" s="166">
        <v>0.67113339188693744</v>
      </c>
      <c r="K57" s="168">
        <v>0.13387645102760115</v>
      </c>
      <c r="L57" s="169">
        <v>2.6382528535244765</v>
      </c>
      <c r="M57" s="169">
        <v>0.22680496774379577</v>
      </c>
      <c r="N57" s="169">
        <v>8.5511286258370891</v>
      </c>
    </row>
    <row r="58" spans="1:15" x14ac:dyDescent="0.3">
      <c r="A58" s="170" t="s">
        <v>95</v>
      </c>
      <c r="B58" s="171" t="s">
        <v>92</v>
      </c>
      <c r="C58" s="172">
        <f>C49/E18</f>
        <v>0.24129836630362828</v>
      </c>
      <c r="D58" s="173">
        <f>D49/E18</f>
        <v>0.96930151336093606</v>
      </c>
      <c r="E58" s="174">
        <f>E49/E18</f>
        <v>0.39804804095041924</v>
      </c>
      <c r="F58" s="175">
        <f>F49/F18</f>
        <v>0.12438321747358057</v>
      </c>
      <c r="G58" s="176">
        <f>G49/G18</f>
        <v>0.57104558947683204</v>
      </c>
      <c r="H58" s="173">
        <f>I58+J58+K58</f>
        <v>1.2648944449255191</v>
      </c>
      <c r="I58" s="174">
        <f>I49/I18</f>
        <v>0.49452431334043878</v>
      </c>
      <c r="J58" s="174">
        <f>J49/J18</f>
        <v>0.63809149937038034</v>
      </c>
      <c r="K58" s="176">
        <f>K49/K18</f>
        <v>0.13227863221469999</v>
      </c>
      <c r="L58" s="172">
        <f>C58+H58+D58</f>
        <v>2.4754943245900836</v>
      </c>
      <c r="M58" s="172">
        <f>M49/M18</f>
        <v>0.21643792576914092</v>
      </c>
      <c r="N58" s="172">
        <f>N49/N18</f>
        <v>8.5496949686603863</v>
      </c>
    </row>
    <row r="59" spans="1:15" ht="26.4" x14ac:dyDescent="0.3">
      <c r="A59" s="170" t="s">
        <v>96</v>
      </c>
      <c r="B59" s="177" t="s">
        <v>97</v>
      </c>
      <c r="C59" s="172" t="s">
        <v>25</v>
      </c>
      <c r="D59" s="173">
        <f>SUM(D60:D64)</f>
        <v>0.19908579872901444</v>
      </c>
      <c r="E59" s="174">
        <f>SUM(E60:E64)</f>
        <v>0.14343761356605619</v>
      </c>
      <c r="F59" s="175">
        <f>SUM(F60:F63)</f>
        <v>3.5284900558559901E-2</v>
      </c>
      <c r="G59" s="176">
        <f>G60+G62+G63</f>
        <v>5.5648185162958226E-2</v>
      </c>
      <c r="H59" s="173">
        <f>SUM(I59:K59)</f>
        <v>0.26027966420618681</v>
      </c>
      <c r="I59" s="174">
        <f>I60+I62+I63</f>
        <v>5.3655497341146066E-2</v>
      </c>
      <c r="J59" s="174">
        <f>J60+J61+J62+J63+J65</f>
        <v>0.17032817839320238</v>
      </c>
      <c r="K59" s="176">
        <f>SUM(K60:K63)</f>
        <v>3.6295988471838334E-2</v>
      </c>
      <c r="L59" s="172">
        <f>D59+H59</f>
        <v>0.45936546293520125</v>
      </c>
      <c r="M59" s="172">
        <f>M60+M61+M62+M63+M65</f>
        <v>1.2115956392467786E-2</v>
      </c>
      <c r="N59" s="172" t="s">
        <v>25</v>
      </c>
    </row>
    <row r="60" spans="1:15" x14ac:dyDescent="0.3">
      <c r="A60" s="170" t="s">
        <v>98</v>
      </c>
      <c r="B60" s="178" t="s">
        <v>69</v>
      </c>
      <c r="C60" s="172" t="s">
        <v>25</v>
      </c>
      <c r="D60" s="179">
        <f>E60+G60</f>
        <v>0.10738209858116501</v>
      </c>
      <c r="E60" s="180">
        <f>E39/E18</f>
        <v>7.5600996815888791E-2</v>
      </c>
      <c r="F60" s="181">
        <f>F39/F18</f>
        <v>1.8307858272872391E-2</v>
      </c>
      <c r="G60" s="182">
        <f>G39/G18</f>
        <v>3.178110176527623E-2</v>
      </c>
      <c r="H60" s="179">
        <f t="shared" ref="H60:H65" si="0">SUM(I60:K60)</f>
        <v>0.206135392284788</v>
      </c>
      <c r="I60" s="180">
        <f>I39/I18</f>
        <v>1.8756696169958353E-2</v>
      </c>
      <c r="J60" s="180">
        <f>J39/J18</f>
        <v>0.15656104953065025</v>
      </c>
      <c r="K60" s="182">
        <f>K39/K18</f>
        <v>3.0817646584179393E-2</v>
      </c>
      <c r="L60" s="172">
        <f t="shared" ref="L60:L63" si="1">D60+H60</f>
        <v>0.31351749086595304</v>
      </c>
      <c r="M60" s="172">
        <f>M39/M18</f>
        <v>1.2636273538156589E-3</v>
      </c>
      <c r="N60" s="172" t="s">
        <v>25</v>
      </c>
    </row>
    <row r="61" spans="1:15" x14ac:dyDescent="0.3">
      <c r="A61" s="170" t="s">
        <v>99</v>
      </c>
      <c r="B61" s="178" t="s">
        <v>65</v>
      </c>
      <c r="C61" s="172" t="s">
        <v>25</v>
      </c>
      <c r="D61" s="179">
        <f>E61</f>
        <v>1.3714346471942007E-2</v>
      </c>
      <c r="E61" s="180">
        <f>E37/E18</f>
        <v>1.3714346471942007E-2</v>
      </c>
      <c r="F61" s="181">
        <f>F37/F18</f>
        <v>1.3714346471942007E-2</v>
      </c>
      <c r="G61" s="182" t="s">
        <v>25</v>
      </c>
      <c r="H61" s="179">
        <f t="shared" si="0"/>
        <v>5.4783418876589397E-3</v>
      </c>
      <c r="I61" s="180" t="s">
        <v>25</v>
      </c>
      <c r="J61" s="180">
        <f>J37/J18</f>
        <v>0</v>
      </c>
      <c r="K61" s="182">
        <f>K37/K18</f>
        <v>5.4783418876589397E-3</v>
      </c>
      <c r="L61" s="172">
        <f t="shared" si="1"/>
        <v>1.9192688359600946E-2</v>
      </c>
      <c r="M61" s="172">
        <f>M37/M18</f>
        <v>0</v>
      </c>
      <c r="N61" s="172" t="s">
        <v>25</v>
      </c>
    </row>
    <row r="62" spans="1:15" x14ac:dyDescent="0.3">
      <c r="A62" s="170" t="s">
        <v>100</v>
      </c>
      <c r="B62" s="178" t="s">
        <v>71</v>
      </c>
      <c r="C62" s="172" t="s">
        <v>25</v>
      </c>
      <c r="D62" s="179">
        <f>E62+G62</f>
        <v>9.8488895894478026E-3</v>
      </c>
      <c r="E62" s="180">
        <f>E40/E18</f>
        <v>7.3866846827641327E-3</v>
      </c>
      <c r="F62" s="181">
        <f>F40/F18</f>
        <v>2.4622282275880438E-3</v>
      </c>
      <c r="G62" s="182">
        <f>G40/G18</f>
        <v>2.4622049066836708E-3</v>
      </c>
      <c r="H62" s="179">
        <f t="shared" si="0"/>
        <v>1.0031652091467735E-2</v>
      </c>
      <c r="I62" s="180">
        <f>I40/I18</f>
        <v>5.0919229028160247E-3</v>
      </c>
      <c r="J62" s="180">
        <f>J40/J18</f>
        <v>4.9397291886517092E-3</v>
      </c>
      <c r="K62" s="182">
        <f>K40/K18</f>
        <v>0</v>
      </c>
      <c r="L62" s="172">
        <f t="shared" si="1"/>
        <v>1.9880541680915537E-2</v>
      </c>
      <c r="M62" s="172">
        <f>M40/M18</f>
        <v>0</v>
      </c>
      <c r="N62" s="172" t="s">
        <v>25</v>
      </c>
    </row>
    <row r="63" spans="1:15" x14ac:dyDescent="0.3">
      <c r="A63" s="170" t="s">
        <v>101</v>
      </c>
      <c r="B63" s="178" t="s">
        <v>61</v>
      </c>
      <c r="C63" s="172" t="s">
        <v>25</v>
      </c>
      <c r="D63" s="179">
        <f>E63+G63</f>
        <v>2.7116564746162048E-2</v>
      </c>
      <c r="E63" s="180">
        <f>E35/E18</f>
        <v>5.7116862551637197E-3</v>
      </c>
      <c r="F63" s="181">
        <f>F35/F18</f>
        <v>8.0046758615746156E-4</v>
      </c>
      <c r="G63" s="182">
        <f>G35/G18</f>
        <v>2.1404878490998328E-2</v>
      </c>
      <c r="H63" s="179">
        <f t="shared" si="0"/>
        <v>3.1670614186930207E-2</v>
      </c>
      <c r="I63" s="180">
        <f>I35/I18</f>
        <v>2.9806878268371688E-2</v>
      </c>
      <c r="J63" s="180">
        <f>J35/J18</f>
        <v>1.8637359185585177E-3</v>
      </c>
      <c r="K63" s="182">
        <f>K35/K18</f>
        <v>0</v>
      </c>
      <c r="L63" s="172">
        <f t="shared" si="1"/>
        <v>5.8787178933092252E-2</v>
      </c>
      <c r="M63" s="172">
        <f>M35/M18</f>
        <v>2.725470763131813E-4</v>
      </c>
      <c r="N63" s="172" t="s">
        <v>25</v>
      </c>
    </row>
    <row r="64" spans="1:15" x14ac:dyDescent="0.3">
      <c r="A64" s="170" t="s">
        <v>102</v>
      </c>
      <c r="B64" s="178" t="s">
        <v>103</v>
      </c>
      <c r="C64" s="172" t="s">
        <v>25</v>
      </c>
      <c r="D64" s="179">
        <f>E64</f>
        <v>4.1023899340297564E-2</v>
      </c>
      <c r="E64" s="180">
        <f>E45/E18</f>
        <v>4.1023899340297564E-2</v>
      </c>
      <c r="F64" s="181" t="s">
        <v>25</v>
      </c>
      <c r="G64" s="182" t="s">
        <v>25</v>
      </c>
      <c r="H64" s="179" t="s">
        <v>25</v>
      </c>
      <c r="I64" s="180" t="s">
        <v>25</v>
      </c>
      <c r="J64" s="180" t="s">
        <v>25</v>
      </c>
      <c r="K64" s="182" t="s">
        <v>25</v>
      </c>
      <c r="L64" s="172">
        <f>D64</f>
        <v>4.1023899340297564E-2</v>
      </c>
      <c r="M64" s="172" t="s">
        <v>25</v>
      </c>
      <c r="N64" s="172" t="s">
        <v>25</v>
      </c>
    </row>
    <row r="65" spans="1:15" ht="15" thickBot="1" x14ac:dyDescent="0.35">
      <c r="A65" s="183" t="s">
        <v>104</v>
      </c>
      <c r="B65" s="184" t="s">
        <v>105</v>
      </c>
      <c r="C65" s="185" t="s">
        <v>25</v>
      </c>
      <c r="D65" s="186" t="s">
        <v>25</v>
      </c>
      <c r="E65" s="187" t="s">
        <v>25</v>
      </c>
      <c r="F65" s="188" t="s">
        <v>25</v>
      </c>
      <c r="G65" s="189" t="s">
        <v>25</v>
      </c>
      <c r="H65" s="186">
        <f t="shared" si="0"/>
        <v>6.9636637553419072E-3</v>
      </c>
      <c r="I65" s="187" t="s">
        <v>25</v>
      </c>
      <c r="J65" s="187">
        <f>J45/J18</f>
        <v>6.9636637553419072E-3</v>
      </c>
      <c r="K65" s="189" t="s">
        <v>25</v>
      </c>
      <c r="L65" s="185">
        <f>H65</f>
        <v>6.9636637553419072E-3</v>
      </c>
      <c r="M65" s="185">
        <f>M45/M18</f>
        <v>1.0579781962338946E-2</v>
      </c>
      <c r="N65" s="185" t="s">
        <v>25</v>
      </c>
    </row>
    <row r="66" spans="1:15" ht="9" customHeight="1" x14ac:dyDescent="0.3"/>
    <row r="67" spans="1:15" ht="15" outlineLevel="1" thickBot="1" x14ac:dyDescent="0.35">
      <c r="A67" s="1" t="s">
        <v>106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6" outlineLevel="1" thickTop="1" thickBot="1" x14ac:dyDescent="0.35"/>
    <row r="69" spans="1:15" ht="34.200000000000003" outlineLevel="1" x14ac:dyDescent="0.3">
      <c r="B69" s="190" t="s">
        <v>107</v>
      </c>
      <c r="C69" s="191" t="s">
        <v>108</v>
      </c>
    </row>
    <row r="70" spans="1:15" outlineLevel="1" x14ac:dyDescent="0.3">
      <c r="B70" s="178" t="s">
        <v>109</v>
      </c>
      <c r="C70" s="192">
        <v>314</v>
      </c>
    </row>
    <row r="71" spans="1:15" outlineLevel="1" x14ac:dyDescent="0.3">
      <c r="B71" s="178" t="s">
        <v>110</v>
      </c>
      <c r="C71" s="192">
        <v>314</v>
      </c>
    </row>
    <row r="72" spans="1:15" outlineLevel="1" x14ac:dyDescent="0.3">
      <c r="B72" s="178" t="s">
        <v>111</v>
      </c>
      <c r="C72" s="192">
        <v>314</v>
      </c>
    </row>
    <row r="73" spans="1:15" outlineLevel="1" x14ac:dyDescent="0.3">
      <c r="B73" s="178" t="s">
        <v>112</v>
      </c>
      <c r="C73" s="192">
        <v>314</v>
      </c>
    </row>
    <row r="74" spans="1:15" ht="15" outlineLevel="1" thickBot="1" x14ac:dyDescent="0.35">
      <c r="B74" s="184" t="s">
        <v>113</v>
      </c>
      <c r="C74" s="193">
        <v>314</v>
      </c>
    </row>
    <row r="75" spans="1:15" ht="15" outlineLevel="1" thickBot="1" x14ac:dyDescent="0.35"/>
    <row r="76" spans="1:15" ht="79.8" outlineLevel="1" x14ac:dyDescent="0.3">
      <c r="B76" s="194" t="s">
        <v>107</v>
      </c>
      <c r="C76" s="191" t="s">
        <v>114</v>
      </c>
      <c r="D76" s="191" t="s">
        <v>115</v>
      </c>
    </row>
    <row r="77" spans="1:15" outlineLevel="1" x14ac:dyDescent="0.3">
      <c r="B77" s="178" t="s">
        <v>109</v>
      </c>
      <c r="C77" s="192">
        <v>25.2</v>
      </c>
      <c r="D77" s="192">
        <f>C77*C70/1000</f>
        <v>7.9127999999999998</v>
      </c>
    </row>
    <row r="78" spans="1:15" outlineLevel="1" x14ac:dyDescent="0.3">
      <c r="B78" s="178" t="s">
        <v>110</v>
      </c>
      <c r="C78" s="192">
        <v>25.2</v>
      </c>
      <c r="D78" s="192">
        <f t="shared" ref="D78:D81" si="2">C78*C71/1000</f>
        <v>7.9127999999999998</v>
      </c>
    </row>
    <row r="79" spans="1:15" outlineLevel="1" x14ac:dyDescent="0.3">
      <c r="B79" s="178" t="s">
        <v>111</v>
      </c>
      <c r="C79" s="192">
        <v>25.2</v>
      </c>
      <c r="D79" s="192">
        <f t="shared" si="2"/>
        <v>7.9127999999999998</v>
      </c>
    </row>
    <row r="80" spans="1:15" outlineLevel="1" x14ac:dyDescent="0.3">
      <c r="B80" s="178" t="s">
        <v>112</v>
      </c>
      <c r="C80" s="192">
        <v>25.2</v>
      </c>
      <c r="D80" s="192">
        <f t="shared" si="2"/>
        <v>7.9127999999999998</v>
      </c>
    </row>
    <row r="81" spans="2:11" ht="15" outlineLevel="1" thickBot="1" x14ac:dyDescent="0.35">
      <c r="B81" s="184" t="s">
        <v>113</v>
      </c>
      <c r="C81" s="193">
        <v>25.2</v>
      </c>
      <c r="D81" s="193">
        <f t="shared" si="2"/>
        <v>7.9127999999999998</v>
      </c>
    </row>
    <row r="82" spans="2:11" ht="15" outlineLevel="1" thickBot="1" x14ac:dyDescent="0.35"/>
    <row r="83" spans="2:11" ht="15" outlineLevel="1" thickBot="1" x14ac:dyDescent="0.35">
      <c r="B83" s="423" t="s">
        <v>116</v>
      </c>
      <c r="C83" s="426" t="s">
        <v>8</v>
      </c>
      <c r="D83" s="427"/>
      <c r="E83" s="427"/>
      <c r="F83" s="428"/>
      <c r="G83" s="426" t="s">
        <v>9</v>
      </c>
      <c r="H83" s="427"/>
      <c r="I83" s="427"/>
      <c r="J83" s="428"/>
      <c r="K83" s="407" t="s">
        <v>117</v>
      </c>
    </row>
    <row r="84" spans="2:11" outlineLevel="1" x14ac:dyDescent="0.3">
      <c r="B84" s="424"/>
      <c r="C84" s="431" t="s">
        <v>118</v>
      </c>
      <c r="D84" s="429" t="s">
        <v>13</v>
      </c>
      <c r="E84" s="429" t="s">
        <v>14</v>
      </c>
      <c r="F84" s="417" t="s">
        <v>15</v>
      </c>
      <c r="G84" s="431" t="s">
        <v>118</v>
      </c>
      <c r="H84" s="429" t="s">
        <v>119</v>
      </c>
      <c r="I84" s="429" t="s">
        <v>18</v>
      </c>
      <c r="J84" s="417" t="s">
        <v>19</v>
      </c>
      <c r="K84" s="408"/>
    </row>
    <row r="85" spans="2:11" ht="33.6" customHeight="1" outlineLevel="1" thickBot="1" x14ac:dyDescent="0.35">
      <c r="B85" s="425"/>
      <c r="C85" s="435"/>
      <c r="D85" s="436"/>
      <c r="E85" s="436"/>
      <c r="F85" s="437"/>
      <c r="G85" s="435"/>
      <c r="H85" s="436"/>
      <c r="I85" s="436"/>
      <c r="J85" s="437"/>
      <c r="K85" s="409"/>
    </row>
    <row r="86" spans="2:11" outlineLevel="1" x14ac:dyDescent="0.3">
      <c r="B86" s="178" t="s">
        <v>120</v>
      </c>
      <c r="C86" s="195">
        <f>SUM(D86:F86)</f>
        <v>1.854528469322718</v>
      </c>
      <c r="D86" s="196">
        <f>D77*$E$59</f>
        <v>1.1349931486254894</v>
      </c>
      <c r="E86" s="196">
        <f>D77*$F$59</f>
        <v>0.27920236113977276</v>
      </c>
      <c r="F86" s="197">
        <f>D78*$G$59</f>
        <v>0.44033295955745583</v>
      </c>
      <c r="G86" s="195">
        <f>SUM(H86:J86)</f>
        <v>3.1201108393404837</v>
      </c>
      <c r="H86" s="196">
        <f>D79*$I$59</f>
        <v>0.4245652193610206</v>
      </c>
      <c r="I86" s="196">
        <f>D80*$J$59</f>
        <v>1.3477728099897317</v>
      </c>
      <c r="J86" s="197">
        <f>D81*$J$59</f>
        <v>1.3477728099897317</v>
      </c>
      <c r="K86" s="198">
        <f>C86+G86</f>
        <v>4.9746393086632015</v>
      </c>
    </row>
    <row r="87" spans="2:11" outlineLevel="1" x14ac:dyDescent="0.3">
      <c r="B87" s="178" t="s">
        <v>121</v>
      </c>
      <c r="C87" s="179">
        <f>SUM(D87:F87)</f>
        <v>17.684079999999998</v>
      </c>
      <c r="D87" s="199"/>
      <c r="E87" s="199"/>
      <c r="F87" s="200">
        <f>F92</f>
        <v>17.684079999999998</v>
      </c>
      <c r="G87" s="179">
        <f>SUM(H87:J87)</f>
        <v>9.500119999999999</v>
      </c>
      <c r="H87" s="199">
        <f>F93</f>
        <v>9.500119999999999</v>
      </c>
      <c r="I87" s="199"/>
      <c r="J87" s="200"/>
      <c r="K87" s="198">
        <f>C87+G87</f>
        <v>27.184199999999997</v>
      </c>
    </row>
    <row r="88" spans="2:11" ht="15" outlineLevel="1" thickBot="1" x14ac:dyDescent="0.35">
      <c r="B88" s="201" t="s">
        <v>122</v>
      </c>
      <c r="C88" s="202">
        <f>C86+C87</f>
        <v>19.538608469322718</v>
      </c>
      <c r="D88" s="203">
        <f t="shared" ref="D88:J88" si="3">D86+D87</f>
        <v>1.1349931486254894</v>
      </c>
      <c r="E88" s="203">
        <f t="shared" si="3"/>
        <v>0.27920236113977276</v>
      </c>
      <c r="F88" s="204">
        <f t="shared" si="3"/>
        <v>18.124412959557453</v>
      </c>
      <c r="G88" s="202">
        <f t="shared" si="3"/>
        <v>12.620230839340483</v>
      </c>
      <c r="H88" s="203">
        <f t="shared" si="3"/>
        <v>9.9246852193610202</v>
      </c>
      <c r="I88" s="203">
        <f t="shared" si="3"/>
        <v>1.3477728099897317</v>
      </c>
      <c r="J88" s="204">
        <f t="shared" si="3"/>
        <v>1.3477728099897317</v>
      </c>
      <c r="K88" s="205">
        <f>K86+K87</f>
        <v>32.158839308663197</v>
      </c>
    </row>
    <row r="89" spans="2:11" ht="15" outlineLevel="1" thickBot="1" x14ac:dyDescent="0.35"/>
    <row r="90" spans="2:11" ht="57.6" customHeight="1" outlineLevel="1" x14ac:dyDescent="0.3">
      <c r="B90" s="206" t="s">
        <v>123</v>
      </c>
      <c r="C90" s="207" t="s">
        <v>124</v>
      </c>
      <c r="D90" s="208" t="s">
        <v>125</v>
      </c>
      <c r="E90" s="208" t="s">
        <v>126</v>
      </c>
      <c r="F90" s="209" t="s">
        <v>127</v>
      </c>
    </row>
    <row r="91" spans="2:11" outlineLevel="1" x14ac:dyDescent="0.3">
      <c r="B91" s="210" t="s">
        <v>128</v>
      </c>
      <c r="C91" s="179">
        <f>SUM(C92:C93)</f>
        <v>14.3</v>
      </c>
      <c r="D91" s="199">
        <f>SUM(D92:D93)</f>
        <v>1359.21</v>
      </c>
      <c r="E91" s="199"/>
      <c r="F91" s="200"/>
    </row>
    <row r="92" spans="2:11" outlineLevel="1" x14ac:dyDescent="0.3">
      <c r="B92" s="211" t="s">
        <v>129</v>
      </c>
      <c r="C92" s="179">
        <v>6.8</v>
      </c>
      <c r="D92" s="199">
        <v>884.20399999999995</v>
      </c>
      <c r="E92" s="199">
        <v>50</v>
      </c>
      <c r="F92" s="200">
        <f>D92/E92</f>
        <v>17.684079999999998</v>
      </c>
    </row>
    <row r="93" spans="2:11" ht="15" outlineLevel="1" thickBot="1" x14ac:dyDescent="0.35">
      <c r="B93" s="212" t="s">
        <v>130</v>
      </c>
      <c r="C93" s="186">
        <v>7.5</v>
      </c>
      <c r="D93" s="213">
        <v>475.00599999999997</v>
      </c>
      <c r="E93" s="213">
        <v>50</v>
      </c>
      <c r="F93" s="214">
        <f>D93/E93</f>
        <v>9.500119999999999</v>
      </c>
    </row>
    <row r="94" spans="2:11" ht="15" outlineLevel="1" thickBot="1" x14ac:dyDescent="0.35">
      <c r="F94" t="s">
        <v>131</v>
      </c>
    </row>
    <row r="95" spans="2:11" ht="15" outlineLevel="1" thickBot="1" x14ac:dyDescent="0.35">
      <c r="B95" s="423" t="s">
        <v>132</v>
      </c>
      <c r="C95" s="426" t="s">
        <v>8</v>
      </c>
      <c r="D95" s="427"/>
      <c r="E95" s="427"/>
      <c r="F95" s="428"/>
      <c r="G95" s="426" t="s">
        <v>9</v>
      </c>
      <c r="H95" s="427"/>
      <c r="I95" s="427"/>
      <c r="J95" s="428"/>
      <c r="K95" s="407" t="s">
        <v>117</v>
      </c>
    </row>
    <row r="96" spans="2:11" outlineLevel="1" x14ac:dyDescent="0.3">
      <c r="B96" s="424"/>
      <c r="C96" s="431" t="s">
        <v>118</v>
      </c>
      <c r="D96" s="429" t="s">
        <v>13</v>
      </c>
      <c r="E96" s="429" t="s">
        <v>14</v>
      </c>
      <c r="F96" s="417" t="s">
        <v>15</v>
      </c>
      <c r="G96" s="431" t="s">
        <v>118</v>
      </c>
      <c r="H96" s="429" t="s">
        <v>119</v>
      </c>
      <c r="I96" s="429" t="s">
        <v>18</v>
      </c>
      <c r="J96" s="417" t="s">
        <v>19</v>
      </c>
      <c r="K96" s="408"/>
    </row>
    <row r="97" spans="1:15" ht="15" outlineLevel="1" thickBot="1" x14ac:dyDescent="0.35">
      <c r="B97" s="425"/>
      <c r="C97" s="435"/>
      <c r="D97" s="436"/>
      <c r="E97" s="436"/>
      <c r="F97" s="437"/>
      <c r="G97" s="435"/>
      <c r="H97" s="436"/>
      <c r="I97" s="436"/>
      <c r="J97" s="437"/>
      <c r="K97" s="409"/>
    </row>
    <row r="98" spans="1:15" outlineLevel="1" x14ac:dyDescent="0.3">
      <c r="B98" s="178" t="s">
        <v>133</v>
      </c>
      <c r="C98" s="215">
        <f>D98+F98</f>
        <v>0.96909363042725127</v>
      </c>
      <c r="D98" s="216">
        <f>E58</f>
        <v>0.39804804095041924</v>
      </c>
      <c r="E98" s="216">
        <f>F58</f>
        <v>0.12438321747358057</v>
      </c>
      <c r="F98" s="217">
        <f>G58</f>
        <v>0.57104558947683204</v>
      </c>
      <c r="G98" s="215">
        <f>H98+I98+J98</f>
        <v>1.2648944449255191</v>
      </c>
      <c r="H98" s="216">
        <f>I58</f>
        <v>0.49452431334043878</v>
      </c>
      <c r="I98" s="216">
        <f>J58</f>
        <v>0.63809149937038034</v>
      </c>
      <c r="J98" s="217">
        <f>K58</f>
        <v>0.13227863221469999</v>
      </c>
      <c r="K98" s="80">
        <f>C98+G98</f>
        <v>2.2339880753527703</v>
      </c>
    </row>
    <row r="99" spans="1:15" outlineLevel="1" x14ac:dyDescent="0.3">
      <c r="B99" s="178" t="s">
        <v>134</v>
      </c>
      <c r="C99" s="218">
        <f>D99+F99</f>
        <v>0.98427228313707826</v>
      </c>
      <c r="D99" s="219">
        <f>($E$49+D88)/(D77+$F$18)</f>
        <v>0.39540869541117979</v>
      </c>
      <c r="E99" s="219">
        <f>($F$49+E88)/(D77+$F$18)</f>
        <v>0.12345960547654165</v>
      </c>
      <c r="F99" s="220">
        <f>($G$49+F88)/(D78+$G$18)</f>
        <v>0.58886358772589853</v>
      </c>
      <c r="G99" s="218">
        <f>H99+I99+J99</f>
        <v>1.2688160430230226</v>
      </c>
      <c r="H99" s="219">
        <f>(H88+$I$49)/($I$18+D79)</f>
        <v>0.50358358297030614</v>
      </c>
      <c r="I99" s="219">
        <f>(I88+$J$49)/($J$18+D80)</f>
        <v>0.63248435820448057</v>
      </c>
      <c r="J99" s="220">
        <f>(J88+$K$49)/($K$18+D81)</f>
        <v>0.13274810184823596</v>
      </c>
      <c r="K99" s="80">
        <f>C99+G99</f>
        <v>2.2530883261601007</v>
      </c>
    </row>
    <row r="100" spans="1:15" ht="24" customHeight="1" outlineLevel="1" thickBot="1" x14ac:dyDescent="0.35">
      <c r="B100" s="221" t="s">
        <v>135</v>
      </c>
      <c r="C100" s="222">
        <f>C99-C98</f>
        <v>1.517865270982699E-2</v>
      </c>
      <c r="D100" s="223">
        <f t="shared" ref="D100:J100" si="4">D99-D98</f>
        <v>-2.639345539239446E-3</v>
      </c>
      <c r="E100" s="223">
        <f t="shared" si="4"/>
        <v>-9.236119970389145E-4</v>
      </c>
      <c r="F100" s="224">
        <f t="shared" si="4"/>
        <v>1.7817998249066491E-2</v>
      </c>
      <c r="G100" s="222">
        <f t="shared" si="4"/>
        <v>3.9215980975035869E-3</v>
      </c>
      <c r="H100" s="223">
        <f t="shared" si="4"/>
        <v>9.0592696298673614E-3</v>
      </c>
      <c r="I100" s="223">
        <f t="shared" si="4"/>
        <v>-5.6071411658997761E-3</v>
      </c>
      <c r="J100" s="224">
        <f t="shared" si="4"/>
        <v>4.6946963353597382E-4</v>
      </c>
      <c r="K100" s="225">
        <f>C100+G100</f>
        <v>1.9100250807330577E-2</v>
      </c>
    </row>
    <row r="101" spans="1:15" outlineLevel="1" x14ac:dyDescent="0.3"/>
    <row r="102" spans="1:15" ht="15" outlineLevel="1" thickBot="1" x14ac:dyDescent="0.35">
      <c r="A102" s="1" t="s">
        <v>136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6" outlineLevel="1" thickTop="1" thickBot="1" x14ac:dyDescent="0.35"/>
    <row r="104" spans="1:15" ht="34.200000000000003" outlineLevel="1" x14ac:dyDescent="0.3">
      <c r="B104" s="190" t="s">
        <v>107</v>
      </c>
      <c r="C104" s="191" t="s">
        <v>108</v>
      </c>
    </row>
    <row r="105" spans="1:15" outlineLevel="1" x14ac:dyDescent="0.3">
      <c r="B105" s="178" t="s">
        <v>109</v>
      </c>
      <c r="C105" s="192">
        <v>454</v>
      </c>
    </row>
    <row r="106" spans="1:15" outlineLevel="1" x14ac:dyDescent="0.3">
      <c r="B106" s="178" t="s">
        <v>110</v>
      </c>
      <c r="C106" s="192">
        <v>454</v>
      </c>
    </row>
    <row r="107" spans="1:15" outlineLevel="1" x14ac:dyDescent="0.3">
      <c r="B107" s="178" t="s">
        <v>111</v>
      </c>
      <c r="C107" s="192">
        <v>518</v>
      </c>
    </row>
    <row r="108" spans="1:15" outlineLevel="1" x14ac:dyDescent="0.3">
      <c r="B108" s="178" t="s">
        <v>112</v>
      </c>
      <c r="C108" s="192">
        <v>518</v>
      </c>
    </row>
    <row r="109" spans="1:15" ht="15" outlineLevel="1" thickBot="1" x14ac:dyDescent="0.35">
      <c r="B109" s="184" t="s">
        <v>113</v>
      </c>
      <c r="C109" s="193">
        <v>518</v>
      </c>
    </row>
    <row r="110" spans="1:15" ht="15" outlineLevel="1" thickBot="1" x14ac:dyDescent="0.35"/>
    <row r="111" spans="1:15" ht="79.8" outlineLevel="1" x14ac:dyDescent="0.3">
      <c r="B111" s="194" t="s">
        <v>107</v>
      </c>
      <c r="C111" s="191" t="s">
        <v>114</v>
      </c>
      <c r="D111" s="191" t="s">
        <v>115</v>
      </c>
    </row>
    <row r="112" spans="1:15" outlineLevel="1" x14ac:dyDescent="0.3">
      <c r="B112" s="178" t="s">
        <v>109</v>
      </c>
      <c r="C112" s="192">
        <v>25.2</v>
      </c>
      <c r="D112" s="192">
        <f>C112*C105/1000</f>
        <v>11.440799999999999</v>
      </c>
    </row>
    <row r="113" spans="2:11" outlineLevel="1" x14ac:dyDescent="0.3">
      <c r="B113" s="178" t="s">
        <v>110</v>
      </c>
      <c r="C113" s="192">
        <v>25.2</v>
      </c>
      <c r="D113" s="192">
        <f t="shared" ref="D113:D116" si="5">C113*C106/1000</f>
        <v>11.440799999999999</v>
      </c>
    </row>
    <row r="114" spans="2:11" outlineLevel="1" x14ac:dyDescent="0.3">
      <c r="B114" s="178" t="s">
        <v>111</v>
      </c>
      <c r="C114" s="192">
        <v>25.2</v>
      </c>
      <c r="D114" s="192">
        <f t="shared" si="5"/>
        <v>13.053600000000001</v>
      </c>
    </row>
    <row r="115" spans="2:11" outlineLevel="1" x14ac:dyDescent="0.3">
      <c r="B115" s="178" t="s">
        <v>112</v>
      </c>
      <c r="C115" s="192">
        <v>25.2</v>
      </c>
      <c r="D115" s="192">
        <f t="shared" si="5"/>
        <v>13.053600000000001</v>
      </c>
    </row>
    <row r="116" spans="2:11" ht="15" outlineLevel="1" thickBot="1" x14ac:dyDescent="0.35">
      <c r="B116" s="184" t="s">
        <v>113</v>
      </c>
      <c r="C116" s="193">
        <v>25.2</v>
      </c>
      <c r="D116" s="193">
        <f t="shared" si="5"/>
        <v>13.053600000000001</v>
      </c>
    </row>
    <row r="117" spans="2:11" ht="15" outlineLevel="1" thickBot="1" x14ac:dyDescent="0.35"/>
    <row r="118" spans="2:11" ht="15" outlineLevel="1" thickBot="1" x14ac:dyDescent="0.35">
      <c r="B118" s="423" t="s">
        <v>116</v>
      </c>
      <c r="C118" s="426" t="s">
        <v>8</v>
      </c>
      <c r="D118" s="427"/>
      <c r="E118" s="427"/>
      <c r="F118" s="428"/>
      <c r="G118" s="426" t="s">
        <v>9</v>
      </c>
      <c r="H118" s="427"/>
      <c r="I118" s="427"/>
      <c r="J118" s="428"/>
      <c r="K118" s="407" t="s">
        <v>117</v>
      </c>
    </row>
    <row r="119" spans="2:11" outlineLevel="1" x14ac:dyDescent="0.3">
      <c r="B119" s="424"/>
      <c r="C119" s="431" t="s">
        <v>118</v>
      </c>
      <c r="D119" s="429" t="s">
        <v>13</v>
      </c>
      <c r="E119" s="429" t="s">
        <v>14</v>
      </c>
      <c r="F119" s="417" t="s">
        <v>15</v>
      </c>
      <c r="G119" s="431" t="s">
        <v>118</v>
      </c>
      <c r="H119" s="429" t="s">
        <v>119</v>
      </c>
      <c r="I119" s="429" t="s">
        <v>18</v>
      </c>
      <c r="J119" s="417" t="s">
        <v>19</v>
      </c>
      <c r="K119" s="408"/>
    </row>
    <row r="120" spans="2:11" ht="15" outlineLevel="1" thickBot="1" x14ac:dyDescent="0.35">
      <c r="B120" s="425"/>
      <c r="C120" s="435"/>
      <c r="D120" s="436"/>
      <c r="E120" s="436"/>
      <c r="F120" s="437"/>
      <c r="G120" s="435"/>
      <c r="H120" s="436"/>
      <c r="I120" s="436"/>
      <c r="J120" s="437"/>
      <c r="K120" s="409"/>
    </row>
    <row r="121" spans="2:11" outlineLevel="1" x14ac:dyDescent="0.3">
      <c r="B121" s="178" t="s">
        <v>120</v>
      </c>
      <c r="C121" s="195">
        <f>SUM(D121:F121)</f>
        <v>2.6813882964092803</v>
      </c>
      <c r="D121" s="196">
        <f>D112*$E$59</f>
        <v>1.6410410492865357</v>
      </c>
      <c r="E121" s="196">
        <f>D112*$F$59</f>
        <v>0.4036874903103721</v>
      </c>
      <c r="F121" s="197">
        <f>D113*$G$59</f>
        <v>0.63665975681237241</v>
      </c>
      <c r="G121" s="195">
        <f>SUM(H121:J121)</f>
        <v>5.1471892190393973</v>
      </c>
      <c r="H121" s="196">
        <f>D114*$I$59</f>
        <v>0.70039740009238438</v>
      </c>
      <c r="I121" s="196">
        <f>D115*$J$59</f>
        <v>2.2233959094735067</v>
      </c>
      <c r="J121" s="197">
        <f>D116*$J$59</f>
        <v>2.2233959094735067</v>
      </c>
      <c r="K121" s="198">
        <f>C121+G121</f>
        <v>7.8285775154486776</v>
      </c>
    </row>
    <row r="122" spans="2:11" outlineLevel="1" x14ac:dyDescent="0.3">
      <c r="B122" s="178" t="s">
        <v>121</v>
      </c>
      <c r="C122" s="179">
        <f>SUM(D122:F122)</f>
        <v>23.655000000000001</v>
      </c>
      <c r="D122" s="199"/>
      <c r="E122" s="199"/>
      <c r="F122" s="200">
        <f>F127</f>
        <v>23.655000000000001</v>
      </c>
      <c r="G122" s="179">
        <f>SUM(H122:J122)</f>
        <v>8.8376000000000001</v>
      </c>
      <c r="H122" s="199">
        <f>F128</f>
        <v>8.8376000000000001</v>
      </c>
      <c r="I122" s="199"/>
      <c r="J122" s="200"/>
      <c r="K122" s="198">
        <f>C122+G122</f>
        <v>32.492600000000003</v>
      </c>
    </row>
    <row r="123" spans="2:11" ht="15" outlineLevel="1" thickBot="1" x14ac:dyDescent="0.35">
      <c r="B123" s="201" t="s">
        <v>122</v>
      </c>
      <c r="C123" s="202">
        <f>C121+C122</f>
        <v>26.336388296409282</v>
      </c>
      <c r="D123" s="203">
        <f t="shared" ref="D123:J123" si="6">D121+D122</f>
        <v>1.6410410492865357</v>
      </c>
      <c r="E123" s="203">
        <f t="shared" si="6"/>
        <v>0.4036874903103721</v>
      </c>
      <c r="F123" s="204">
        <f t="shared" si="6"/>
        <v>24.291659756812372</v>
      </c>
      <c r="G123" s="202">
        <f t="shared" si="6"/>
        <v>13.984789219039397</v>
      </c>
      <c r="H123" s="203">
        <f t="shared" si="6"/>
        <v>9.5379974000923848</v>
      </c>
      <c r="I123" s="203">
        <f t="shared" si="6"/>
        <v>2.2233959094735067</v>
      </c>
      <c r="J123" s="204">
        <f t="shared" si="6"/>
        <v>2.2233959094735067</v>
      </c>
      <c r="K123" s="205">
        <f>K121+K122</f>
        <v>40.321177515448682</v>
      </c>
    </row>
    <row r="124" spans="2:11" ht="15" outlineLevel="1" thickBot="1" x14ac:dyDescent="0.35"/>
    <row r="125" spans="2:11" ht="34.200000000000003" outlineLevel="1" x14ac:dyDescent="0.3">
      <c r="B125" s="206" t="s">
        <v>123</v>
      </c>
      <c r="C125" s="207" t="s">
        <v>124</v>
      </c>
      <c r="D125" s="208" t="s">
        <v>125</v>
      </c>
      <c r="E125" s="208" t="s">
        <v>126</v>
      </c>
      <c r="F125" s="209" t="s">
        <v>127</v>
      </c>
    </row>
    <row r="126" spans="2:11" outlineLevel="1" x14ac:dyDescent="0.3">
      <c r="B126" s="210" t="s">
        <v>128</v>
      </c>
      <c r="C126" s="179">
        <f>SUM(C127:C128)</f>
        <v>15.5</v>
      </c>
      <c r="D126" s="199">
        <f>SUM(D127:D128)</f>
        <v>1624.63</v>
      </c>
      <c r="E126" s="199"/>
      <c r="F126" s="200"/>
    </row>
    <row r="127" spans="2:11" outlineLevel="1" x14ac:dyDescent="0.3">
      <c r="B127" s="211" t="s">
        <v>129</v>
      </c>
      <c r="C127" s="179">
        <v>6.6</v>
      </c>
      <c r="D127" s="199">
        <v>1182.75</v>
      </c>
      <c r="E127" s="199">
        <v>50</v>
      </c>
      <c r="F127" s="200">
        <f>D127/E127</f>
        <v>23.655000000000001</v>
      </c>
    </row>
    <row r="128" spans="2:11" ht="15" outlineLevel="1" thickBot="1" x14ac:dyDescent="0.35">
      <c r="B128" s="212" t="s">
        <v>130</v>
      </c>
      <c r="C128" s="186">
        <v>8.9</v>
      </c>
      <c r="D128" s="213">
        <v>441.88</v>
      </c>
      <c r="E128" s="213">
        <v>50</v>
      </c>
      <c r="F128" s="214">
        <f>D128/E128</f>
        <v>8.8376000000000001</v>
      </c>
    </row>
    <row r="129" spans="1:16" ht="15" outlineLevel="1" thickBot="1" x14ac:dyDescent="0.35">
      <c r="F129" t="s">
        <v>131</v>
      </c>
    </row>
    <row r="130" spans="1:16" ht="15" outlineLevel="1" thickBot="1" x14ac:dyDescent="0.35">
      <c r="B130" s="423" t="s">
        <v>132</v>
      </c>
      <c r="C130" s="426" t="s">
        <v>8</v>
      </c>
      <c r="D130" s="427"/>
      <c r="E130" s="427"/>
      <c r="F130" s="428"/>
      <c r="G130" s="426" t="s">
        <v>9</v>
      </c>
      <c r="H130" s="427"/>
      <c r="I130" s="427"/>
      <c r="J130" s="428"/>
      <c r="K130" s="407" t="s">
        <v>117</v>
      </c>
    </row>
    <row r="131" spans="1:16" outlineLevel="1" x14ac:dyDescent="0.3">
      <c r="B131" s="424"/>
      <c r="C131" s="431" t="s">
        <v>118</v>
      </c>
      <c r="D131" s="429" t="s">
        <v>13</v>
      </c>
      <c r="E131" s="429" t="s">
        <v>14</v>
      </c>
      <c r="F131" s="417" t="s">
        <v>15</v>
      </c>
      <c r="G131" s="431" t="s">
        <v>118</v>
      </c>
      <c r="H131" s="429" t="s">
        <v>119</v>
      </c>
      <c r="I131" s="429" t="s">
        <v>18</v>
      </c>
      <c r="J131" s="417" t="s">
        <v>19</v>
      </c>
      <c r="K131" s="408"/>
    </row>
    <row r="132" spans="1:16" ht="15" outlineLevel="1" thickBot="1" x14ac:dyDescent="0.35">
      <c r="B132" s="425"/>
      <c r="C132" s="435"/>
      <c r="D132" s="436"/>
      <c r="E132" s="436"/>
      <c r="F132" s="437"/>
      <c r="G132" s="435"/>
      <c r="H132" s="436"/>
      <c r="I132" s="436"/>
      <c r="J132" s="437"/>
      <c r="K132" s="409"/>
    </row>
    <row r="133" spans="1:16" outlineLevel="1" x14ac:dyDescent="0.3">
      <c r="B133" s="178" t="s">
        <v>133</v>
      </c>
      <c r="C133" s="215">
        <f>D133+F133</f>
        <v>0.96909363042725127</v>
      </c>
      <c r="D133" s="216">
        <f>E58</f>
        <v>0.39804804095041924</v>
      </c>
      <c r="E133" s="216">
        <f>F58</f>
        <v>0.12438321747358057</v>
      </c>
      <c r="F133" s="217">
        <f>G58</f>
        <v>0.57104558947683204</v>
      </c>
      <c r="G133" s="215">
        <f>H133+I133+J133</f>
        <v>1.2648944449255191</v>
      </c>
      <c r="H133" s="216">
        <f>I58</f>
        <v>0.49452431334043878</v>
      </c>
      <c r="I133" s="216">
        <f>J58</f>
        <v>0.63809149937038034</v>
      </c>
      <c r="J133" s="217">
        <f>K58</f>
        <v>0.13227863221469999</v>
      </c>
      <c r="K133" s="80">
        <f>C133+G133</f>
        <v>2.2339880753527703</v>
      </c>
    </row>
    <row r="134" spans="1:16" outlineLevel="1" x14ac:dyDescent="0.3">
      <c r="B134" s="178" t="s">
        <v>134</v>
      </c>
      <c r="C134" s="218">
        <f>D134+F134</f>
        <v>0.98844428393014749</v>
      </c>
      <c r="D134" s="219">
        <f>($E$49+D123)/(D112+$F$18)</f>
        <v>0.39424947365887358</v>
      </c>
      <c r="E134" s="219">
        <f>($F$49+E123)/(D112+$F$18)</f>
        <v>0.12305394767170305</v>
      </c>
      <c r="F134" s="220">
        <f>($G$49+F123)/(D113+$G$18)</f>
        <v>0.59419481027127385</v>
      </c>
      <c r="G134" s="218">
        <f>H134+I134+J134</f>
        <v>1.261094005371473</v>
      </c>
      <c r="H134" s="219">
        <f>(H123+$I$49)/($I$18+D114)</f>
        <v>0.4991340738257759</v>
      </c>
      <c r="I134" s="219">
        <f>(I123+$J$49)/($J$18+D115)</f>
        <v>0.6289129827855664</v>
      </c>
      <c r="J134" s="220">
        <f>(J123+$K$49)/($K$18+D116)</f>
        <v>0.13304694876013079</v>
      </c>
      <c r="K134" s="80">
        <f>C134+G134</f>
        <v>2.2495382893016203</v>
      </c>
    </row>
    <row r="135" spans="1:16" ht="15" outlineLevel="1" thickBot="1" x14ac:dyDescent="0.35">
      <c r="B135" s="221" t="s">
        <v>135</v>
      </c>
      <c r="C135" s="222">
        <f>C134-C133</f>
        <v>1.935065350289622E-2</v>
      </c>
      <c r="D135" s="223">
        <f t="shared" ref="D135:J135" si="7">D134-D133</f>
        <v>-3.7985672915456514E-3</v>
      </c>
      <c r="E135" s="223">
        <f t="shared" si="7"/>
        <v>-1.3292698018775168E-3</v>
      </c>
      <c r="F135" s="224">
        <f t="shared" si="7"/>
        <v>2.3149220794441816E-2</v>
      </c>
      <c r="G135" s="222">
        <f t="shared" si="7"/>
        <v>-3.8004395540460756E-3</v>
      </c>
      <c r="H135" s="223">
        <f t="shared" si="7"/>
        <v>4.6097604853371221E-3</v>
      </c>
      <c r="I135" s="223">
        <f t="shared" si="7"/>
        <v>-9.1785165848139449E-3</v>
      </c>
      <c r="J135" s="224">
        <f t="shared" si="7"/>
        <v>7.6831654543080274E-4</v>
      </c>
      <c r="K135" s="225">
        <f>C135+G135</f>
        <v>1.5550213948850145E-2</v>
      </c>
    </row>
    <row r="136" spans="1:16" outlineLevel="1" x14ac:dyDescent="0.3"/>
    <row r="137" spans="1:16" ht="15" thickBot="1" x14ac:dyDescent="0.35">
      <c r="A137" s="1" t="s">
        <v>205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6" ht="15.6" thickTop="1" thickBot="1" x14ac:dyDescent="0.35"/>
    <row r="139" spans="1:16" ht="34.950000000000003" customHeight="1" thickBot="1" x14ac:dyDescent="0.35">
      <c r="B139" s="423" t="s">
        <v>138</v>
      </c>
      <c r="C139" s="438" t="s">
        <v>8</v>
      </c>
      <c r="D139" s="440"/>
      <c r="E139" s="440"/>
      <c r="F139" s="440"/>
      <c r="G139" s="439"/>
      <c r="H139" s="438" t="s">
        <v>9</v>
      </c>
      <c r="I139" s="440"/>
      <c r="J139" s="440"/>
      <c r="K139" s="440"/>
      <c r="L139" s="439"/>
      <c r="M139" s="438" t="s">
        <v>139</v>
      </c>
      <c r="N139" s="440"/>
      <c r="O139" s="440"/>
      <c r="P139" s="439"/>
    </row>
    <row r="140" spans="1:16" ht="40.950000000000003" customHeight="1" thickBot="1" x14ac:dyDescent="0.35">
      <c r="B140" s="424"/>
      <c r="C140" s="438" t="s">
        <v>140</v>
      </c>
      <c r="D140" s="439"/>
      <c r="E140" s="438" t="s">
        <v>141</v>
      </c>
      <c r="F140" s="439"/>
      <c r="G140" s="407" t="s">
        <v>108</v>
      </c>
      <c r="H140" s="438" t="s">
        <v>140</v>
      </c>
      <c r="I140" s="439"/>
      <c r="J140" s="438" t="s">
        <v>141</v>
      </c>
      <c r="K140" s="439"/>
      <c r="L140" s="407" t="s">
        <v>108</v>
      </c>
      <c r="M140" s="438" t="s">
        <v>140</v>
      </c>
      <c r="N140" s="439"/>
      <c r="O140" s="438" t="s">
        <v>141</v>
      </c>
      <c r="P140" s="439"/>
    </row>
    <row r="141" spans="1:16" ht="15" thickBot="1" x14ac:dyDescent="0.35">
      <c r="B141" s="425"/>
      <c r="C141" s="227" t="s">
        <v>142</v>
      </c>
      <c r="D141" s="227" t="s">
        <v>143</v>
      </c>
      <c r="E141" s="227" t="s">
        <v>142</v>
      </c>
      <c r="F141" s="227" t="s">
        <v>143</v>
      </c>
      <c r="G141" s="409"/>
      <c r="H141" s="227" t="s">
        <v>142</v>
      </c>
      <c r="I141" s="227" t="s">
        <v>143</v>
      </c>
      <c r="J141" s="227" t="s">
        <v>142</v>
      </c>
      <c r="K141" s="227" t="s">
        <v>143</v>
      </c>
      <c r="L141" s="409"/>
      <c r="M141" s="227" t="s">
        <v>142</v>
      </c>
      <c r="N141" s="227" t="s">
        <v>143</v>
      </c>
      <c r="O141" s="227" t="s">
        <v>142</v>
      </c>
      <c r="P141" s="227" t="s">
        <v>143</v>
      </c>
    </row>
    <row r="142" spans="1:16" ht="26.4" x14ac:dyDescent="0.3">
      <c r="B142" s="228" t="s">
        <v>144</v>
      </c>
      <c r="C142" s="350">
        <v>22.6</v>
      </c>
      <c r="D142" s="230">
        <v>0.161</v>
      </c>
      <c r="E142" s="230"/>
      <c r="F142" s="230"/>
      <c r="G142" s="231"/>
      <c r="H142" s="350">
        <v>20.399999999999999</v>
      </c>
      <c r="I142" s="230">
        <v>0.16</v>
      </c>
      <c r="J142" s="230"/>
      <c r="K142" s="230"/>
      <c r="L142" s="231"/>
      <c r="M142" s="229"/>
      <c r="N142" s="230"/>
      <c r="O142" s="230"/>
      <c r="P142" s="231"/>
    </row>
    <row r="143" spans="1:16" ht="26.4" x14ac:dyDescent="0.3">
      <c r="B143" s="232" t="s">
        <v>145</v>
      </c>
      <c r="C143" s="351">
        <v>26.84</v>
      </c>
      <c r="D143" s="234">
        <v>0.22800000000000001</v>
      </c>
      <c r="E143" s="234"/>
      <c r="F143" s="234"/>
      <c r="G143" s="235"/>
      <c r="H143" s="351">
        <v>31.65</v>
      </c>
      <c r="I143" s="234">
        <v>0.2</v>
      </c>
      <c r="J143" s="234"/>
      <c r="K143" s="234"/>
      <c r="L143" s="235"/>
      <c r="M143" s="233"/>
      <c r="N143" s="234"/>
      <c r="O143" s="234"/>
      <c r="P143" s="235"/>
    </row>
    <row r="144" spans="1:16" x14ac:dyDescent="0.3">
      <c r="B144" s="178" t="s">
        <v>146</v>
      </c>
      <c r="C144" s="233"/>
      <c r="D144" s="234"/>
      <c r="E144" s="234">
        <v>33.11</v>
      </c>
      <c r="F144" s="234">
        <v>0.41</v>
      </c>
      <c r="G144" s="235">
        <v>12</v>
      </c>
      <c r="H144" s="233"/>
      <c r="I144" s="234"/>
      <c r="J144" s="234"/>
      <c r="K144" s="234"/>
      <c r="L144" s="235"/>
      <c r="M144" s="233"/>
      <c r="N144" s="234"/>
      <c r="O144" s="234"/>
      <c r="P144" s="235"/>
    </row>
    <row r="145" spans="2:16" x14ac:dyDescent="0.3">
      <c r="B145" s="178" t="s">
        <v>147</v>
      </c>
      <c r="C145" s="233">
        <v>90</v>
      </c>
      <c r="D145" s="234">
        <v>0.873</v>
      </c>
      <c r="E145" s="234"/>
      <c r="F145" s="234"/>
      <c r="G145" s="235"/>
      <c r="H145" s="233"/>
      <c r="I145" s="234"/>
      <c r="J145" s="234"/>
      <c r="K145" s="234"/>
      <c r="L145" s="235"/>
      <c r="M145" s="233"/>
      <c r="N145" s="234"/>
      <c r="O145" s="234"/>
      <c r="P145" s="235"/>
    </row>
    <row r="146" spans="2:16" ht="26.4" x14ac:dyDescent="0.3">
      <c r="B146" s="232" t="s">
        <v>148</v>
      </c>
      <c r="C146" s="233"/>
      <c r="D146" s="234"/>
      <c r="E146" s="234">
        <v>25.15</v>
      </c>
      <c r="F146" s="234">
        <v>0.14899999999999999</v>
      </c>
      <c r="G146" s="235"/>
      <c r="H146" s="233"/>
      <c r="I146" s="234"/>
      <c r="J146" s="234">
        <v>47.04</v>
      </c>
      <c r="K146" s="234">
        <v>0.36899999999999999</v>
      </c>
      <c r="L146" s="235"/>
      <c r="M146" s="233"/>
      <c r="N146" s="234"/>
      <c r="O146" s="234"/>
      <c r="P146" s="235"/>
    </row>
    <row r="147" spans="2:16" x14ac:dyDescent="0.3">
      <c r="B147" s="178" t="s">
        <v>149</v>
      </c>
      <c r="C147" s="233"/>
      <c r="D147" s="234"/>
      <c r="E147" s="348">
        <v>21.22</v>
      </c>
      <c r="F147" s="234">
        <v>0.09</v>
      </c>
      <c r="G147" s="235">
        <v>10</v>
      </c>
      <c r="H147" s="233"/>
      <c r="I147" s="234"/>
      <c r="J147" s="234"/>
      <c r="K147" s="234"/>
      <c r="L147" s="235"/>
      <c r="M147" s="233"/>
      <c r="N147" s="234"/>
      <c r="O147" s="234"/>
      <c r="P147" s="235"/>
    </row>
    <row r="148" spans="2:16" x14ac:dyDescent="0.3">
      <c r="B148" s="178" t="s">
        <v>150</v>
      </c>
      <c r="C148" s="233"/>
      <c r="D148" s="234"/>
      <c r="E148" s="234"/>
      <c r="F148" s="234"/>
      <c r="G148" s="235"/>
      <c r="H148" s="233"/>
      <c r="I148" s="234"/>
      <c r="J148" s="234">
        <v>23</v>
      </c>
      <c r="K148" s="234">
        <v>0.14000000000000001</v>
      </c>
      <c r="L148" s="235"/>
      <c r="M148" s="233"/>
      <c r="N148" s="234"/>
      <c r="O148" s="234"/>
      <c r="P148" s="235"/>
    </row>
    <row r="149" spans="2:16" ht="26.4" x14ac:dyDescent="0.3">
      <c r="B149" s="232" t="s">
        <v>151</v>
      </c>
      <c r="C149" s="233">
        <v>44.16</v>
      </c>
      <c r="D149" s="234">
        <v>0.35699999999999998</v>
      </c>
      <c r="E149" s="234"/>
      <c r="F149" s="234"/>
      <c r="G149" s="235"/>
      <c r="H149" s="233">
        <v>72.67</v>
      </c>
      <c r="I149" s="234">
        <v>0.495</v>
      </c>
      <c r="J149" s="234"/>
      <c r="K149" s="234"/>
      <c r="L149" s="235"/>
      <c r="M149" s="233">
        <v>31.3</v>
      </c>
      <c r="N149" s="234">
        <v>0.22</v>
      </c>
      <c r="O149" s="234"/>
      <c r="P149" s="235"/>
    </row>
    <row r="150" spans="2:16" ht="39.6" x14ac:dyDescent="0.3">
      <c r="B150" s="232" t="s">
        <v>152</v>
      </c>
      <c r="C150" s="233">
        <v>34.4</v>
      </c>
      <c r="D150" s="234">
        <v>0.40200000000000002</v>
      </c>
      <c r="E150" s="234"/>
      <c r="F150" s="234"/>
      <c r="G150" s="235"/>
      <c r="H150" s="233">
        <v>39.700000000000003</v>
      </c>
      <c r="I150" s="234">
        <v>0.25600000000000001</v>
      </c>
      <c r="J150" s="234"/>
      <c r="K150" s="234"/>
      <c r="L150" s="235"/>
      <c r="M150" s="233">
        <v>42.3</v>
      </c>
      <c r="N150" s="234">
        <v>0.152</v>
      </c>
      <c r="O150" s="234">
        <v>33.6</v>
      </c>
      <c r="P150" s="235">
        <v>0.21</v>
      </c>
    </row>
    <row r="151" spans="2:16" ht="26.4" x14ac:dyDescent="0.3">
      <c r="B151" s="232" t="s">
        <v>153</v>
      </c>
      <c r="C151" s="233">
        <v>8.3000000000000007</v>
      </c>
      <c r="D151" s="234">
        <v>0.05</v>
      </c>
      <c r="E151" s="234"/>
      <c r="F151" s="234"/>
      <c r="G151" s="235">
        <v>20</v>
      </c>
      <c r="H151" s="233"/>
      <c r="I151" s="234"/>
      <c r="J151" s="234"/>
      <c r="K151" s="234"/>
      <c r="L151" s="235"/>
      <c r="M151" s="233"/>
      <c r="N151" s="234"/>
      <c r="O151" s="234">
        <v>140</v>
      </c>
      <c r="P151" s="235">
        <v>0.87</v>
      </c>
    </row>
    <row r="152" spans="2:16" ht="39.6" x14ac:dyDescent="0.3">
      <c r="B152" s="343" t="s">
        <v>202</v>
      </c>
      <c r="C152" s="349">
        <v>78.540000000000006</v>
      </c>
      <c r="D152" s="345">
        <v>0.44900000000000001</v>
      </c>
      <c r="E152" s="345">
        <v>26.04</v>
      </c>
      <c r="F152" s="345">
        <v>0.159</v>
      </c>
      <c r="G152" s="346"/>
      <c r="H152" s="349">
        <v>58.72</v>
      </c>
      <c r="I152" s="345">
        <v>0.32800000000000001</v>
      </c>
      <c r="J152" s="345">
        <v>23.59</v>
      </c>
      <c r="K152" s="345">
        <v>0.14399999999999999</v>
      </c>
      <c r="L152" s="346"/>
      <c r="M152" s="344"/>
      <c r="N152" s="345"/>
      <c r="O152" s="345">
        <v>13.1</v>
      </c>
      <c r="P152" s="346">
        <v>0.08</v>
      </c>
    </row>
    <row r="153" spans="2:16" ht="30" customHeight="1" x14ac:dyDescent="0.3">
      <c r="B153" s="343" t="s">
        <v>203</v>
      </c>
      <c r="C153" s="344">
        <v>200.01</v>
      </c>
      <c r="D153" s="345">
        <v>0.53400000000000003</v>
      </c>
      <c r="E153" s="345"/>
      <c r="F153" s="345"/>
      <c r="G153" s="346"/>
      <c r="H153" s="344">
        <v>129.03</v>
      </c>
      <c r="I153" s="345">
        <v>0.433</v>
      </c>
      <c r="J153" s="345"/>
      <c r="K153" s="345"/>
      <c r="L153" s="346"/>
      <c r="M153" s="344">
        <v>228.96</v>
      </c>
      <c r="N153" s="345">
        <v>0.56100000000000005</v>
      </c>
      <c r="O153" s="345"/>
      <c r="P153" s="346"/>
    </row>
    <row r="154" spans="2:16" x14ac:dyDescent="0.3">
      <c r="B154" s="232" t="s">
        <v>204</v>
      </c>
      <c r="C154" s="344">
        <v>30</v>
      </c>
      <c r="D154" s="345">
        <v>0.4</v>
      </c>
      <c r="E154" s="345"/>
      <c r="F154" s="345"/>
      <c r="G154" s="346"/>
      <c r="H154" s="344"/>
      <c r="I154" s="345"/>
      <c r="J154" s="345"/>
      <c r="K154" s="345"/>
      <c r="L154" s="346"/>
      <c r="M154" s="344"/>
      <c r="N154" s="345"/>
      <c r="O154" s="345"/>
      <c r="P154" s="346"/>
    </row>
    <row r="155" spans="2:16" ht="27.6" x14ac:dyDescent="0.3">
      <c r="B155" s="347" t="s">
        <v>216</v>
      </c>
      <c r="C155" s="344"/>
      <c r="D155" s="345"/>
      <c r="E155" s="352">
        <v>4.2</v>
      </c>
      <c r="F155" s="352"/>
      <c r="G155" s="353"/>
      <c r="H155" s="349"/>
      <c r="I155" s="352"/>
      <c r="J155" s="352">
        <v>5.9</v>
      </c>
      <c r="K155" s="345"/>
      <c r="L155" s="346"/>
      <c r="M155" s="344"/>
      <c r="N155" s="345"/>
      <c r="O155" s="345"/>
      <c r="P155" s="346"/>
    </row>
    <row r="156" spans="2:16" ht="27.6" x14ac:dyDescent="0.3">
      <c r="B156" s="347" t="s">
        <v>217</v>
      </c>
      <c r="C156" s="344"/>
      <c r="D156" s="345"/>
      <c r="E156" s="352">
        <v>66</v>
      </c>
      <c r="F156" s="352"/>
      <c r="G156" s="353"/>
      <c r="H156" s="349"/>
      <c r="I156" s="352"/>
      <c r="J156" s="352"/>
      <c r="K156" s="345"/>
      <c r="L156" s="346"/>
      <c r="M156" s="344"/>
      <c r="N156" s="345"/>
      <c r="O156" s="345"/>
      <c r="P156" s="346"/>
    </row>
    <row r="157" spans="2:16" ht="15" thickBot="1" x14ac:dyDescent="0.35">
      <c r="B157" s="236" t="s">
        <v>154</v>
      </c>
      <c r="C157" s="237">
        <f>SUM(C142:C156)</f>
        <v>534.85</v>
      </c>
      <c r="D157" s="238">
        <f t="shared" ref="D157:P157" si="8">SUM(D142:D156)</f>
        <v>3.4539999999999993</v>
      </c>
      <c r="E157" s="238">
        <f t="shared" si="8"/>
        <v>175.71999999999997</v>
      </c>
      <c r="F157" s="238">
        <f t="shared" si="8"/>
        <v>0.80799999999999994</v>
      </c>
      <c r="G157" s="239">
        <f t="shared" si="8"/>
        <v>42</v>
      </c>
      <c r="H157" s="237">
        <f t="shared" si="8"/>
        <v>352.17</v>
      </c>
      <c r="I157" s="238">
        <f t="shared" si="8"/>
        <v>1.8720000000000001</v>
      </c>
      <c r="J157" s="238">
        <f t="shared" si="8"/>
        <v>99.53</v>
      </c>
      <c r="K157" s="238">
        <f t="shared" si="8"/>
        <v>0.65300000000000002</v>
      </c>
      <c r="L157" s="239">
        <f t="shared" si="8"/>
        <v>0</v>
      </c>
      <c r="M157" s="237">
        <f t="shared" si="8"/>
        <v>302.56</v>
      </c>
      <c r="N157" s="238">
        <f t="shared" si="8"/>
        <v>0.93300000000000005</v>
      </c>
      <c r="O157" s="238">
        <f t="shared" si="8"/>
        <v>186.7</v>
      </c>
      <c r="P157" s="239">
        <f t="shared" si="8"/>
        <v>1.1600000000000001</v>
      </c>
    </row>
    <row r="158" spans="2:16" ht="22.8" customHeight="1" thickBot="1" x14ac:dyDescent="0.35"/>
    <row r="159" spans="2:16" ht="34.200000000000003" x14ac:dyDescent="0.3">
      <c r="B159" s="190" t="s">
        <v>107</v>
      </c>
      <c r="C159" s="191" t="s">
        <v>108</v>
      </c>
    </row>
    <row r="160" spans="2:16" x14ac:dyDescent="0.3">
      <c r="B160" s="178" t="s">
        <v>109</v>
      </c>
      <c r="C160" s="192">
        <v>42</v>
      </c>
    </row>
    <row r="161" spans="2:12" x14ac:dyDescent="0.3">
      <c r="B161" s="178" t="s">
        <v>110</v>
      </c>
      <c r="C161" s="192">
        <v>42</v>
      </c>
    </row>
    <row r="162" spans="2:12" x14ac:dyDescent="0.3">
      <c r="B162" s="178" t="s">
        <v>111</v>
      </c>
      <c r="C162" s="192">
        <v>0</v>
      </c>
    </row>
    <row r="163" spans="2:12" x14ac:dyDescent="0.3">
      <c r="B163" s="178" t="s">
        <v>112</v>
      </c>
      <c r="C163" s="192">
        <v>0</v>
      </c>
    </row>
    <row r="164" spans="2:12" ht="15" thickBot="1" x14ac:dyDescent="0.35">
      <c r="B164" s="184" t="s">
        <v>113</v>
      </c>
      <c r="C164" s="193">
        <v>0</v>
      </c>
    </row>
    <row r="165" spans="2:12" ht="15" thickBot="1" x14ac:dyDescent="0.35">
      <c r="B165" s="240"/>
    </row>
    <row r="166" spans="2:12" ht="79.8" x14ac:dyDescent="0.3">
      <c r="B166" s="194" t="s">
        <v>107</v>
      </c>
      <c r="C166" s="191" t="s">
        <v>114</v>
      </c>
      <c r="D166" s="191" t="s">
        <v>115</v>
      </c>
    </row>
    <row r="167" spans="2:12" x14ac:dyDescent="0.3">
      <c r="B167" s="178" t="s">
        <v>109</v>
      </c>
      <c r="C167" s="192">
        <v>25.2</v>
      </c>
      <c r="D167" s="192">
        <f>C167*C160/1000</f>
        <v>1.0583999999999998</v>
      </c>
    </row>
    <row r="168" spans="2:12" x14ac:dyDescent="0.3">
      <c r="B168" s="178" t="s">
        <v>110</v>
      </c>
      <c r="C168" s="192">
        <v>25.2</v>
      </c>
      <c r="D168" s="192">
        <f t="shared" ref="D168:D171" si="9">C168*C161/1000</f>
        <v>1.0583999999999998</v>
      </c>
    </row>
    <row r="169" spans="2:12" x14ac:dyDescent="0.3">
      <c r="B169" s="178" t="s">
        <v>111</v>
      </c>
      <c r="C169" s="192">
        <v>25.2</v>
      </c>
      <c r="D169" s="192">
        <f t="shared" si="9"/>
        <v>0</v>
      </c>
    </row>
    <row r="170" spans="2:12" x14ac:dyDescent="0.3">
      <c r="B170" s="178" t="s">
        <v>112</v>
      </c>
      <c r="C170" s="192">
        <v>25.2</v>
      </c>
      <c r="D170" s="192">
        <f t="shared" si="9"/>
        <v>0</v>
      </c>
    </row>
    <row r="171" spans="2:12" ht="15" thickBot="1" x14ac:dyDescent="0.35">
      <c r="B171" s="184" t="s">
        <v>113</v>
      </c>
      <c r="C171" s="193">
        <v>25.2</v>
      </c>
      <c r="D171" s="193">
        <f t="shared" si="9"/>
        <v>0</v>
      </c>
    </row>
    <row r="172" spans="2:12" ht="15" thickBot="1" x14ac:dyDescent="0.35">
      <c r="B172" s="240"/>
    </row>
    <row r="173" spans="2:12" ht="15" thickBot="1" x14ac:dyDescent="0.35">
      <c r="B173" s="423" t="s">
        <v>116</v>
      </c>
      <c r="C173" s="426" t="s">
        <v>8</v>
      </c>
      <c r="D173" s="427"/>
      <c r="E173" s="427"/>
      <c r="F173" s="428"/>
      <c r="G173" s="426" t="s">
        <v>9</v>
      </c>
      <c r="H173" s="427"/>
      <c r="I173" s="427"/>
      <c r="J173" s="428"/>
      <c r="K173" s="407" t="s">
        <v>117</v>
      </c>
      <c r="L173" s="407" t="s">
        <v>155</v>
      </c>
    </row>
    <row r="174" spans="2:12" x14ac:dyDescent="0.3">
      <c r="B174" s="424"/>
      <c r="C174" s="431" t="s">
        <v>118</v>
      </c>
      <c r="D174" s="429" t="s">
        <v>13</v>
      </c>
      <c r="E174" s="429" t="s">
        <v>14</v>
      </c>
      <c r="F174" s="417" t="s">
        <v>15</v>
      </c>
      <c r="G174" s="431" t="s">
        <v>118</v>
      </c>
      <c r="H174" s="429" t="s">
        <v>119</v>
      </c>
      <c r="I174" s="429" t="s">
        <v>18</v>
      </c>
      <c r="J174" s="417" t="s">
        <v>19</v>
      </c>
      <c r="K174" s="408"/>
      <c r="L174" s="408"/>
    </row>
    <row r="175" spans="2:12" ht="46.2" customHeight="1" thickBot="1" x14ac:dyDescent="0.35">
      <c r="B175" s="425"/>
      <c r="C175" s="435"/>
      <c r="D175" s="436"/>
      <c r="E175" s="436"/>
      <c r="F175" s="437"/>
      <c r="G175" s="435"/>
      <c r="H175" s="436"/>
      <c r="I175" s="436"/>
      <c r="J175" s="437"/>
      <c r="K175" s="409"/>
      <c r="L175" s="409"/>
    </row>
    <row r="176" spans="2:12" x14ac:dyDescent="0.3">
      <c r="B176" s="178" t="s">
        <v>120</v>
      </c>
      <c r="C176" s="195">
        <f>SUM(D176:F176)</f>
        <v>0.2480579481259686</v>
      </c>
      <c r="D176" s="196">
        <f>D167*$E$59</f>
        <v>0.15181437019831384</v>
      </c>
      <c r="E176" s="196">
        <f>D167*$F$59</f>
        <v>3.734553875117979E-2</v>
      </c>
      <c r="F176" s="197">
        <f>D168*$G$59</f>
        <v>5.8898039176474973E-2</v>
      </c>
      <c r="G176" s="195">
        <f>SUM(H176:J176)</f>
        <v>0</v>
      </c>
      <c r="H176" s="196">
        <f>D169*$I$59</f>
        <v>0</v>
      </c>
      <c r="I176" s="196">
        <f>D170*$J$59</f>
        <v>0</v>
      </c>
      <c r="J176" s="197">
        <f>D171*$J$59</f>
        <v>0</v>
      </c>
      <c r="K176" s="198">
        <f>C176+G176</f>
        <v>0.2480579481259686</v>
      </c>
      <c r="L176" s="198"/>
    </row>
    <row r="177" spans="2:12" x14ac:dyDescent="0.3">
      <c r="B177" s="178" t="s">
        <v>121</v>
      </c>
      <c r="C177" s="179">
        <f>SUM(D177:F177)</f>
        <v>14.211399999999999</v>
      </c>
      <c r="D177" s="199"/>
      <c r="E177" s="199"/>
      <c r="F177" s="200">
        <f>F182</f>
        <v>14.211399999999999</v>
      </c>
      <c r="G177" s="179">
        <f>SUM(H177:J177)</f>
        <v>9.7851999999999997</v>
      </c>
      <c r="H177" s="199">
        <f>F184</f>
        <v>9.7851999999999997</v>
      </c>
      <c r="I177" s="199"/>
      <c r="J177" s="200"/>
      <c r="K177" s="198">
        <f>C177+G177</f>
        <v>23.996600000000001</v>
      </c>
      <c r="L177" s="198">
        <f>F184</f>
        <v>9.7851999999999997</v>
      </c>
    </row>
    <row r="178" spans="2:12" ht="15" thickBot="1" x14ac:dyDescent="0.35">
      <c r="B178" s="201" t="s">
        <v>122</v>
      </c>
      <c r="C178" s="202">
        <f>C176+C177</f>
        <v>14.459457948125968</v>
      </c>
      <c r="D178" s="203">
        <f t="shared" ref="D178:J178" si="10">D176+D177</f>
        <v>0.15181437019831384</v>
      </c>
      <c r="E178" s="203">
        <f t="shared" si="10"/>
        <v>3.734553875117979E-2</v>
      </c>
      <c r="F178" s="204">
        <f t="shared" si="10"/>
        <v>14.270298039176474</v>
      </c>
      <c r="G178" s="202">
        <f t="shared" si="10"/>
        <v>9.7851999999999997</v>
      </c>
      <c r="H178" s="203">
        <f t="shared" si="10"/>
        <v>9.7851999999999997</v>
      </c>
      <c r="I178" s="203">
        <f t="shared" si="10"/>
        <v>0</v>
      </c>
      <c r="J178" s="204">
        <f t="shared" si="10"/>
        <v>0</v>
      </c>
      <c r="K178" s="205">
        <f>K176+K177</f>
        <v>24.244657948125969</v>
      </c>
      <c r="L178" s="205">
        <f>SUM(L176:L177)</f>
        <v>9.7851999999999997</v>
      </c>
    </row>
    <row r="179" spans="2:12" ht="15" thickBot="1" x14ac:dyDescent="0.35">
      <c r="B179" s="240"/>
    </row>
    <row r="180" spans="2:12" ht="34.200000000000003" x14ac:dyDescent="0.3">
      <c r="B180" s="206" t="s">
        <v>123</v>
      </c>
      <c r="C180" s="207" t="s">
        <v>124</v>
      </c>
      <c r="D180" s="208" t="s">
        <v>125</v>
      </c>
      <c r="E180" s="208" t="s">
        <v>126</v>
      </c>
      <c r="F180" s="209" t="s">
        <v>127</v>
      </c>
    </row>
    <row r="181" spans="2:12" x14ac:dyDescent="0.3">
      <c r="B181" s="210" t="s">
        <v>128</v>
      </c>
      <c r="C181" s="179">
        <f>SUM(C182:C184)</f>
        <v>7.3339999999999996</v>
      </c>
      <c r="D181" s="199">
        <f>SUM(D182:D184)</f>
        <v>1651.53</v>
      </c>
      <c r="E181" s="199"/>
      <c r="F181" s="200"/>
    </row>
    <row r="182" spans="2:12" x14ac:dyDescent="0.3">
      <c r="B182" s="211" t="s">
        <v>129</v>
      </c>
      <c r="C182" s="179">
        <f>D157+F157</f>
        <v>4.2619999999999996</v>
      </c>
      <c r="D182" s="199">
        <f>C157+E157</f>
        <v>710.56999999999994</v>
      </c>
      <c r="E182" s="199">
        <v>50</v>
      </c>
      <c r="F182" s="200">
        <f>D182/E182</f>
        <v>14.211399999999999</v>
      </c>
    </row>
    <row r="183" spans="2:12" x14ac:dyDescent="0.3">
      <c r="B183" s="211" t="s">
        <v>130</v>
      </c>
      <c r="C183" s="179">
        <v>1.62</v>
      </c>
      <c r="D183" s="199">
        <f>H157+J157</f>
        <v>451.70000000000005</v>
      </c>
      <c r="E183" s="199">
        <v>50</v>
      </c>
      <c r="F183" s="200">
        <f>D183/E183</f>
        <v>9.0340000000000007</v>
      </c>
    </row>
    <row r="184" spans="2:12" ht="15" thickBot="1" x14ac:dyDescent="0.35">
      <c r="B184" s="241" t="s">
        <v>156</v>
      </c>
      <c r="C184" s="242">
        <v>1.452</v>
      </c>
      <c r="D184" s="243">
        <f>M157+O157</f>
        <v>489.26</v>
      </c>
      <c r="E184" s="243">
        <v>50</v>
      </c>
      <c r="F184" s="244">
        <f>D184/E184</f>
        <v>9.7851999999999997</v>
      </c>
    </row>
    <row r="185" spans="2:12" ht="15" thickBot="1" x14ac:dyDescent="0.35">
      <c r="B185" s="240"/>
      <c r="F185" t="s">
        <v>131</v>
      </c>
    </row>
    <row r="186" spans="2:12" ht="15" thickBot="1" x14ac:dyDescent="0.35">
      <c r="B186" s="423" t="s">
        <v>132</v>
      </c>
      <c r="C186" s="426" t="s">
        <v>8</v>
      </c>
      <c r="D186" s="427"/>
      <c r="E186" s="427"/>
      <c r="F186" s="428"/>
      <c r="G186" s="426" t="s">
        <v>9</v>
      </c>
      <c r="H186" s="427"/>
      <c r="I186" s="427"/>
      <c r="J186" s="428"/>
      <c r="K186" s="407" t="s">
        <v>117</v>
      </c>
      <c r="L186" s="407" t="s">
        <v>155</v>
      </c>
    </row>
    <row r="187" spans="2:12" x14ac:dyDescent="0.3">
      <c r="B187" s="424"/>
      <c r="C187" s="431" t="s">
        <v>118</v>
      </c>
      <c r="D187" s="429" t="s">
        <v>13</v>
      </c>
      <c r="E187" s="429" t="s">
        <v>14</v>
      </c>
      <c r="F187" s="417" t="s">
        <v>15</v>
      </c>
      <c r="G187" s="431" t="s">
        <v>118</v>
      </c>
      <c r="H187" s="429" t="s">
        <v>119</v>
      </c>
      <c r="I187" s="429" t="s">
        <v>18</v>
      </c>
      <c r="J187" s="417" t="s">
        <v>19</v>
      </c>
      <c r="K187" s="408"/>
      <c r="L187" s="408"/>
    </row>
    <row r="188" spans="2:12" ht="31.95" customHeight="1" thickBot="1" x14ac:dyDescent="0.35">
      <c r="B188" s="425"/>
      <c r="C188" s="435"/>
      <c r="D188" s="436"/>
      <c r="E188" s="436"/>
      <c r="F188" s="437"/>
      <c r="G188" s="435"/>
      <c r="H188" s="436"/>
      <c r="I188" s="436"/>
      <c r="J188" s="437"/>
      <c r="K188" s="409"/>
      <c r="L188" s="409"/>
    </row>
    <row r="189" spans="2:12" x14ac:dyDescent="0.3">
      <c r="B189" s="178" t="s">
        <v>133</v>
      </c>
      <c r="C189" s="215">
        <f>D189+F189</f>
        <v>0.96909363042725127</v>
      </c>
      <c r="D189" s="216">
        <f>E58</f>
        <v>0.39804804095041924</v>
      </c>
      <c r="E189" s="216">
        <f>F58</f>
        <v>0.12438321747358057</v>
      </c>
      <c r="F189" s="217">
        <f>G58</f>
        <v>0.57104558947683204</v>
      </c>
      <c r="G189" s="215">
        <f>H189+I189+J189</f>
        <v>1.2648944449255191</v>
      </c>
      <c r="H189" s="216">
        <f>I58</f>
        <v>0.49452431334043878</v>
      </c>
      <c r="I189" s="216">
        <f>J58</f>
        <v>0.63809149937038034</v>
      </c>
      <c r="J189" s="217">
        <f>K58</f>
        <v>0.13227863221469999</v>
      </c>
      <c r="K189" s="80">
        <f>C189+G189</f>
        <v>2.2339880753527703</v>
      </c>
      <c r="L189" s="80">
        <f>M49/M18</f>
        <v>0.21643792576914092</v>
      </c>
    </row>
    <row r="190" spans="2:12" x14ac:dyDescent="0.3">
      <c r="B190" s="178" t="s">
        <v>134</v>
      </c>
      <c r="C190" s="218">
        <f>D190+F190</f>
        <v>0.9867961528075827</v>
      </c>
      <c r="D190" s="219">
        <f>($E$49+D178)/(D167+$F$18)</f>
        <v>0.3976918086297403</v>
      </c>
      <c r="E190" s="219">
        <f>($F$49+E178)/(D167+$F$18)</f>
        <v>0.12425855761369466</v>
      </c>
      <c r="F190" s="220">
        <f>($G$49+F178)/(D168+$G$18)</f>
        <v>0.58910434417784241</v>
      </c>
      <c r="G190" s="218">
        <f>H190+I190+J190</f>
        <v>1.279818321040036</v>
      </c>
      <c r="H190" s="219">
        <f>(H178+$I$49)/($I$18+D169)</f>
        <v>0.50944818945495551</v>
      </c>
      <c r="I190" s="219">
        <f>(I178+$J$49)/($J$18+D170)</f>
        <v>0.63809149937038034</v>
      </c>
      <c r="J190" s="220">
        <f>(J178+$K$49)/($K$18+D171)</f>
        <v>0.13227863221469999</v>
      </c>
      <c r="K190" s="80">
        <f>C190+G190</f>
        <v>2.2666144738476186</v>
      </c>
      <c r="L190" s="80">
        <f>(L178+M49)/M18</f>
        <v>0.24068272259768403</v>
      </c>
    </row>
    <row r="191" spans="2:12" ht="15" thickBot="1" x14ac:dyDescent="0.35">
      <c r="B191" s="221" t="s">
        <v>135</v>
      </c>
      <c r="C191" s="222">
        <f>C190-C189</f>
        <v>1.7702522380331431E-2</v>
      </c>
      <c r="D191" s="223">
        <f t="shared" ref="D191:J191" si="11">D190-D189</f>
        <v>-3.5623232067893973E-4</v>
      </c>
      <c r="E191" s="223">
        <f t="shared" si="11"/>
        <v>-1.2465985988591166E-4</v>
      </c>
      <c r="F191" s="224">
        <f t="shared" si="11"/>
        <v>1.8058754701010371E-2</v>
      </c>
      <c r="G191" s="222">
        <f t="shared" si="11"/>
        <v>1.4923876114516954E-2</v>
      </c>
      <c r="H191" s="223">
        <f t="shared" si="11"/>
        <v>1.4923876114516732E-2</v>
      </c>
      <c r="I191" s="223">
        <f t="shared" si="11"/>
        <v>0</v>
      </c>
      <c r="J191" s="224">
        <f t="shared" si="11"/>
        <v>0</v>
      </c>
      <c r="K191" s="225">
        <f>C191+G191</f>
        <v>3.2626398494848385E-2</v>
      </c>
      <c r="L191" s="225">
        <f>D191+H191</f>
        <v>1.4567643793837792E-2</v>
      </c>
    </row>
    <row r="193" spans="1:15" ht="15" thickBot="1" x14ac:dyDescent="0.35">
      <c r="A193" s="1" t="s">
        <v>157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5.6" thickTop="1" thickBot="1" x14ac:dyDescent="0.35"/>
    <row r="195" spans="1:15" ht="15" thickBot="1" x14ac:dyDescent="0.35">
      <c r="B195" s="407" t="s">
        <v>116</v>
      </c>
      <c r="C195" s="426" t="s">
        <v>8</v>
      </c>
      <c r="D195" s="427"/>
      <c r="E195" s="427"/>
      <c r="F195" s="428"/>
      <c r="G195" s="426" t="s">
        <v>9</v>
      </c>
      <c r="H195" s="427"/>
      <c r="I195" s="427"/>
      <c r="J195" s="428"/>
      <c r="K195" s="407" t="s">
        <v>117</v>
      </c>
    </row>
    <row r="196" spans="1:15" x14ac:dyDescent="0.3">
      <c r="B196" s="408"/>
      <c r="C196" s="431" t="s">
        <v>118</v>
      </c>
      <c r="D196" s="429" t="s">
        <v>13</v>
      </c>
      <c r="E196" s="429" t="s">
        <v>14</v>
      </c>
      <c r="F196" s="417" t="s">
        <v>15</v>
      </c>
      <c r="G196" s="431" t="s">
        <v>118</v>
      </c>
      <c r="H196" s="429" t="s">
        <v>119</v>
      </c>
      <c r="I196" s="429" t="s">
        <v>18</v>
      </c>
      <c r="J196" s="417" t="s">
        <v>19</v>
      </c>
      <c r="K196" s="408"/>
    </row>
    <row r="197" spans="1:15" ht="37.950000000000003" customHeight="1" thickBot="1" x14ac:dyDescent="0.35">
      <c r="B197" s="409"/>
      <c r="C197" s="435"/>
      <c r="D197" s="436"/>
      <c r="E197" s="436"/>
      <c r="F197" s="437"/>
      <c r="G197" s="435"/>
      <c r="H197" s="436"/>
      <c r="I197" s="436"/>
      <c r="J197" s="437"/>
      <c r="K197" s="409"/>
    </row>
    <row r="198" spans="1:15" x14ac:dyDescent="0.3">
      <c r="B198" s="178" t="s">
        <v>120</v>
      </c>
      <c r="C198" s="195">
        <f>F198+D198</f>
        <v>75.81</v>
      </c>
      <c r="D198" s="196">
        <f>G213</f>
        <v>75.81</v>
      </c>
      <c r="E198" s="196">
        <f>G213</f>
        <v>75.81</v>
      </c>
      <c r="F198" s="197">
        <v>0</v>
      </c>
      <c r="G198" s="195">
        <f>SUM(H198:J198)</f>
        <v>-1.9113822335019142E-5</v>
      </c>
      <c r="H198" s="196">
        <f>D191*$I$59</f>
        <v>-1.9113822335019142E-5</v>
      </c>
      <c r="I198" s="196">
        <f>D192*$J$59</f>
        <v>0</v>
      </c>
      <c r="J198" s="197">
        <f>C193*$J$59</f>
        <v>0</v>
      </c>
      <c r="K198" s="198">
        <f>C198+G198</f>
        <v>75.809980886177669</v>
      </c>
    </row>
    <row r="199" spans="1:15" x14ac:dyDescent="0.3">
      <c r="B199" s="178" t="s">
        <v>103</v>
      </c>
      <c r="C199" s="245">
        <f t="shared" ref="C199:C201" si="12">F199+D199</f>
        <v>0.50360938830149282</v>
      </c>
      <c r="D199" s="246">
        <f>H213*E64</f>
        <v>0.50360938830149282</v>
      </c>
      <c r="E199" s="246">
        <f>H213*E64</f>
        <v>0.50360938830149282</v>
      </c>
      <c r="F199" s="247"/>
      <c r="G199" s="245"/>
      <c r="H199" s="246"/>
      <c r="I199" s="246"/>
      <c r="J199" s="247"/>
      <c r="K199" s="198"/>
    </row>
    <row r="200" spans="1:15" x14ac:dyDescent="0.3">
      <c r="B200" s="178" t="s">
        <v>121</v>
      </c>
      <c r="C200" s="179">
        <f t="shared" si="12"/>
        <v>25.237142857142857</v>
      </c>
      <c r="D200" s="199">
        <f>E225</f>
        <v>25.237142857142857</v>
      </c>
      <c r="E200" s="199">
        <f>E225</f>
        <v>25.237142857142857</v>
      </c>
      <c r="F200" s="200">
        <f>F205</f>
        <v>0</v>
      </c>
      <c r="G200" s="179">
        <f>SUM(H200:J200)</f>
        <v>0</v>
      </c>
      <c r="H200" s="199">
        <f>F207</f>
        <v>0</v>
      </c>
      <c r="I200" s="199"/>
      <c r="J200" s="200"/>
      <c r="K200" s="198">
        <f>C200+G200</f>
        <v>25.237142857142857</v>
      </c>
    </row>
    <row r="201" spans="1:15" ht="15" thickBot="1" x14ac:dyDescent="0.35">
      <c r="B201" s="201" t="s">
        <v>122</v>
      </c>
      <c r="C201" s="202">
        <f t="shared" si="12"/>
        <v>101.04714285714286</v>
      </c>
      <c r="D201" s="203">
        <f t="shared" ref="D201:J201" si="13">D198+D200</f>
        <v>101.04714285714286</v>
      </c>
      <c r="E201" s="203">
        <f t="shared" si="13"/>
        <v>101.04714285714286</v>
      </c>
      <c r="F201" s="204">
        <f t="shared" si="13"/>
        <v>0</v>
      </c>
      <c r="G201" s="202">
        <f t="shared" si="13"/>
        <v>-1.9113822335019142E-5</v>
      </c>
      <c r="H201" s="203">
        <f t="shared" si="13"/>
        <v>-1.9113822335019142E-5</v>
      </c>
      <c r="I201" s="203">
        <f t="shared" si="13"/>
        <v>0</v>
      </c>
      <c r="J201" s="204">
        <f t="shared" si="13"/>
        <v>0</v>
      </c>
      <c r="K201" s="205">
        <f>K198+K200</f>
        <v>101.04712374332053</v>
      </c>
    </row>
    <row r="202" spans="1:15" ht="54" customHeight="1" thickBot="1" x14ac:dyDescent="0.35"/>
    <row r="203" spans="1:15" ht="57.6" thickBot="1" x14ac:dyDescent="0.35">
      <c r="B203" s="248" t="s">
        <v>158</v>
      </c>
      <c r="C203" s="249" t="s">
        <v>159</v>
      </c>
      <c r="D203" s="249" t="s">
        <v>160</v>
      </c>
      <c r="E203" s="249" t="s">
        <v>161</v>
      </c>
      <c r="F203" s="249" t="s">
        <v>162</v>
      </c>
      <c r="G203" s="250" t="s">
        <v>163</v>
      </c>
      <c r="H203" s="226" t="s">
        <v>164</v>
      </c>
    </row>
    <row r="204" spans="1:15" x14ac:dyDescent="0.3">
      <c r="B204" s="251" t="s">
        <v>165</v>
      </c>
      <c r="C204" s="252">
        <v>7</v>
      </c>
      <c r="D204" s="252"/>
      <c r="E204" s="252"/>
      <c r="F204" s="252">
        <v>1.4</v>
      </c>
      <c r="G204" s="253">
        <f>SUM(C204:F204)</f>
        <v>8.4</v>
      </c>
      <c r="H204" s="254">
        <v>0.57599999999999996</v>
      </c>
      <c r="I204" s="255"/>
      <c r="J204" s="255"/>
      <c r="K204" s="255"/>
      <c r="L204" s="255"/>
    </row>
    <row r="205" spans="1:15" x14ac:dyDescent="0.3">
      <c r="B205" s="256" t="s">
        <v>166</v>
      </c>
      <c r="C205" s="257">
        <v>10.5</v>
      </c>
      <c r="D205" s="257">
        <v>1</v>
      </c>
      <c r="E205" s="257">
        <v>1.4</v>
      </c>
      <c r="F205" s="257"/>
      <c r="G205" s="258">
        <f t="shared" ref="G205:G212" si="14">SUM(C205:F205)</f>
        <v>12.9</v>
      </c>
      <c r="H205" s="259">
        <v>2.4</v>
      </c>
      <c r="I205" s="255"/>
      <c r="J205" s="255"/>
      <c r="K205" s="255"/>
      <c r="L205" s="255"/>
    </row>
    <row r="206" spans="1:15" x14ac:dyDescent="0.3">
      <c r="B206" s="256" t="s">
        <v>167</v>
      </c>
      <c r="C206" s="257">
        <v>8</v>
      </c>
      <c r="D206" s="257">
        <v>1</v>
      </c>
      <c r="E206" s="257">
        <v>1.1000000000000001</v>
      </c>
      <c r="F206" s="257"/>
      <c r="G206" s="258">
        <f t="shared" si="14"/>
        <v>10.1</v>
      </c>
      <c r="H206" s="259">
        <v>1.8</v>
      </c>
      <c r="I206" s="255"/>
      <c r="J206" s="255"/>
      <c r="K206" s="255"/>
      <c r="L206" s="255"/>
    </row>
    <row r="207" spans="1:15" x14ac:dyDescent="0.3">
      <c r="B207" s="256" t="s">
        <v>168</v>
      </c>
      <c r="C207" s="257">
        <v>9</v>
      </c>
      <c r="D207" s="257">
        <v>1</v>
      </c>
      <c r="E207" s="257">
        <v>1.1499999999999999</v>
      </c>
      <c r="F207" s="257"/>
      <c r="G207" s="260">
        <f t="shared" si="14"/>
        <v>11.15</v>
      </c>
      <c r="H207" s="259">
        <v>2</v>
      </c>
      <c r="I207" s="255"/>
      <c r="J207" s="255"/>
      <c r="K207" s="255"/>
      <c r="L207" s="255"/>
    </row>
    <row r="208" spans="1:15" x14ac:dyDescent="0.3">
      <c r="B208" s="256" t="s">
        <v>169</v>
      </c>
      <c r="C208" s="257">
        <v>10</v>
      </c>
      <c r="D208" s="257">
        <v>1</v>
      </c>
      <c r="E208" s="257">
        <v>1.26</v>
      </c>
      <c r="F208" s="257"/>
      <c r="G208" s="260">
        <f t="shared" si="14"/>
        <v>12.26</v>
      </c>
      <c r="H208" s="259">
        <v>2.1</v>
      </c>
      <c r="I208" s="255"/>
      <c r="J208" s="255"/>
      <c r="K208" s="255"/>
      <c r="L208" s="255"/>
    </row>
    <row r="209" spans="2:12" x14ac:dyDescent="0.3">
      <c r="B209" s="261" t="s">
        <v>170</v>
      </c>
      <c r="C209" s="262">
        <v>7</v>
      </c>
      <c r="D209" s="263">
        <v>1</v>
      </c>
      <c r="E209" s="263">
        <v>1</v>
      </c>
      <c r="F209" s="263"/>
      <c r="G209" s="258">
        <f t="shared" si="14"/>
        <v>9</v>
      </c>
      <c r="H209" s="264">
        <v>1.1000000000000001</v>
      </c>
      <c r="I209" s="255"/>
      <c r="J209" s="255"/>
      <c r="K209" s="255"/>
      <c r="L209" s="255"/>
    </row>
    <row r="210" spans="2:12" x14ac:dyDescent="0.3">
      <c r="B210" s="265" t="s">
        <v>171</v>
      </c>
      <c r="C210" s="263">
        <v>4</v>
      </c>
      <c r="D210" s="263"/>
      <c r="E210" s="263">
        <v>1</v>
      </c>
      <c r="F210" s="263"/>
      <c r="G210" s="258">
        <f t="shared" si="14"/>
        <v>5</v>
      </c>
      <c r="H210" s="264">
        <v>1</v>
      </c>
      <c r="I210" s="255"/>
      <c r="J210" s="255"/>
      <c r="K210" s="255"/>
      <c r="L210" s="255"/>
    </row>
    <row r="211" spans="2:12" x14ac:dyDescent="0.3">
      <c r="B211" s="265" t="s">
        <v>172</v>
      </c>
      <c r="C211" s="263">
        <v>4</v>
      </c>
      <c r="D211" s="263"/>
      <c r="E211" s="263">
        <v>1</v>
      </c>
      <c r="F211" s="263"/>
      <c r="G211" s="258">
        <f t="shared" si="14"/>
        <v>5</v>
      </c>
      <c r="H211" s="264">
        <v>1.1000000000000001</v>
      </c>
      <c r="I211" s="255"/>
      <c r="J211" s="255"/>
      <c r="K211" s="255"/>
      <c r="L211" s="255"/>
    </row>
    <row r="212" spans="2:12" x14ac:dyDescent="0.3">
      <c r="B212" s="265" t="s">
        <v>173</v>
      </c>
      <c r="C212" s="263">
        <v>1</v>
      </c>
      <c r="D212" s="263"/>
      <c r="E212" s="263">
        <v>1</v>
      </c>
      <c r="F212" s="263"/>
      <c r="G212" s="258">
        <f t="shared" si="14"/>
        <v>2</v>
      </c>
      <c r="H212" s="264">
        <v>0.2</v>
      </c>
      <c r="I212" s="255"/>
      <c r="J212" s="255"/>
      <c r="K212" s="255"/>
      <c r="L212" s="255"/>
    </row>
    <row r="213" spans="2:12" ht="15" thickBot="1" x14ac:dyDescent="0.35">
      <c r="B213" s="266" t="s">
        <v>163</v>
      </c>
      <c r="C213" s="267">
        <f>SUM(C204:C212)</f>
        <v>60.5</v>
      </c>
      <c r="D213" s="267">
        <f>SUM(D204:D209)</f>
        <v>5</v>
      </c>
      <c r="E213" s="267">
        <f>SUM(E204:E212)</f>
        <v>8.91</v>
      </c>
      <c r="F213" s="267">
        <f t="shared" ref="F213" si="15">SUM(F204:F208)</f>
        <v>1.4</v>
      </c>
      <c r="G213" s="268">
        <f>SUM(G204:G212)</f>
        <v>75.81</v>
      </c>
      <c r="H213" s="269">
        <f>SUM(H204:H212)</f>
        <v>12.275999999999998</v>
      </c>
      <c r="I213" s="255"/>
      <c r="J213" s="255"/>
      <c r="K213" s="255"/>
      <c r="L213" s="255"/>
    </row>
    <row r="214" spans="2:12" ht="15" thickBot="1" x14ac:dyDescent="0.35">
      <c r="B214" s="270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</row>
    <row r="215" spans="2:12" ht="40.200000000000003" thickBot="1" x14ac:dyDescent="0.35">
      <c r="B215" s="206" t="s">
        <v>174</v>
      </c>
      <c r="C215" s="271" t="s">
        <v>125</v>
      </c>
      <c r="D215" s="271" t="s">
        <v>126</v>
      </c>
      <c r="E215" s="272" t="s">
        <v>127</v>
      </c>
      <c r="F215" s="255"/>
      <c r="G215" s="255"/>
      <c r="H215" s="255"/>
      <c r="I215" s="255"/>
      <c r="J215" s="255"/>
      <c r="K215" s="255"/>
      <c r="L215" s="255"/>
    </row>
    <row r="216" spans="2:12" x14ac:dyDescent="0.3">
      <c r="B216" s="251" t="s">
        <v>165</v>
      </c>
      <c r="C216" s="252">
        <v>95</v>
      </c>
      <c r="D216" s="252">
        <v>20</v>
      </c>
      <c r="E216" s="273">
        <f>C216/D216</f>
        <v>4.75</v>
      </c>
      <c r="F216" s="255"/>
      <c r="G216" s="255"/>
      <c r="H216" s="255"/>
      <c r="I216" s="255"/>
      <c r="J216" s="255"/>
      <c r="K216" s="255"/>
      <c r="L216" s="255"/>
    </row>
    <row r="217" spans="2:12" x14ac:dyDescent="0.3">
      <c r="B217" s="256" t="s">
        <v>166</v>
      </c>
      <c r="C217" s="257">
        <v>145</v>
      </c>
      <c r="D217" s="257">
        <v>35</v>
      </c>
      <c r="E217" s="274">
        <f t="shared" ref="E217:E224" si="16">C217/D217</f>
        <v>4.1428571428571432</v>
      </c>
      <c r="F217" s="255"/>
      <c r="G217" s="255"/>
      <c r="H217" s="255"/>
      <c r="I217" s="255"/>
      <c r="J217" s="255"/>
      <c r="K217" s="255"/>
      <c r="L217" s="255"/>
    </row>
    <row r="218" spans="2:12" x14ac:dyDescent="0.3">
      <c r="B218" s="256" t="s">
        <v>167</v>
      </c>
      <c r="C218" s="257">
        <v>142.80000000000001</v>
      </c>
      <c r="D218" s="257">
        <v>35</v>
      </c>
      <c r="E218" s="274">
        <f t="shared" si="16"/>
        <v>4.08</v>
      </c>
      <c r="F218" s="255"/>
      <c r="G218" s="255"/>
      <c r="H218" s="255"/>
      <c r="I218" s="255"/>
      <c r="J218" s="255"/>
      <c r="K218" s="255"/>
      <c r="L218" s="255"/>
    </row>
    <row r="219" spans="2:12" x14ac:dyDescent="0.3">
      <c r="B219" s="256" t="s">
        <v>168</v>
      </c>
      <c r="C219" s="257">
        <v>145</v>
      </c>
      <c r="D219" s="257">
        <v>35</v>
      </c>
      <c r="E219" s="274">
        <f t="shared" si="16"/>
        <v>4.1428571428571432</v>
      </c>
      <c r="F219" s="255"/>
      <c r="G219" s="255"/>
      <c r="H219" s="255"/>
      <c r="I219" s="255"/>
      <c r="J219" s="255"/>
      <c r="K219" s="255"/>
      <c r="L219" s="255"/>
    </row>
    <row r="220" spans="2:12" x14ac:dyDescent="0.3">
      <c r="B220" s="256" t="s">
        <v>169</v>
      </c>
      <c r="C220" s="257">
        <v>147.94999999999999</v>
      </c>
      <c r="D220" s="257">
        <v>35</v>
      </c>
      <c r="E220" s="274">
        <f t="shared" si="16"/>
        <v>4.2271428571428569</v>
      </c>
      <c r="F220" s="255"/>
      <c r="G220" s="255"/>
      <c r="H220" s="255"/>
      <c r="I220" s="255"/>
      <c r="J220" s="255"/>
      <c r="K220" s="255"/>
      <c r="L220" s="255"/>
    </row>
    <row r="221" spans="2:12" x14ac:dyDescent="0.3">
      <c r="B221" s="261" t="s">
        <v>170</v>
      </c>
      <c r="C221" s="263">
        <v>19.82</v>
      </c>
      <c r="D221" s="257">
        <v>35</v>
      </c>
      <c r="E221" s="274">
        <f t="shared" si="16"/>
        <v>0.56628571428571428</v>
      </c>
      <c r="F221" s="255"/>
      <c r="G221" s="255"/>
      <c r="H221" s="255"/>
      <c r="I221" s="255"/>
      <c r="J221" s="255"/>
      <c r="K221" s="255"/>
      <c r="L221" s="255"/>
    </row>
    <row r="222" spans="2:12" x14ac:dyDescent="0.3">
      <c r="B222" s="265" t="s">
        <v>171</v>
      </c>
      <c r="C222" s="263">
        <v>53.76</v>
      </c>
      <c r="D222" s="257">
        <v>35</v>
      </c>
      <c r="E222" s="274">
        <f t="shared" si="16"/>
        <v>1.536</v>
      </c>
      <c r="F222" s="255"/>
      <c r="G222" s="255"/>
      <c r="H222" s="255"/>
      <c r="I222" s="255"/>
      <c r="J222" s="255"/>
      <c r="K222" s="255"/>
      <c r="L222" s="255"/>
    </row>
    <row r="223" spans="2:12" x14ac:dyDescent="0.3">
      <c r="B223" s="265" t="s">
        <v>172</v>
      </c>
      <c r="C223" s="263">
        <v>51.2</v>
      </c>
      <c r="D223" s="257">
        <v>35</v>
      </c>
      <c r="E223" s="274">
        <f t="shared" si="16"/>
        <v>1.4628571428571429</v>
      </c>
      <c r="F223" s="255"/>
      <c r="G223" s="255"/>
      <c r="H223" s="255"/>
      <c r="I223" s="255"/>
      <c r="J223" s="255"/>
      <c r="K223" s="255"/>
      <c r="L223" s="255"/>
    </row>
    <row r="224" spans="2:12" x14ac:dyDescent="0.3">
      <c r="B224" s="265" t="s">
        <v>173</v>
      </c>
      <c r="C224" s="263">
        <v>11.52</v>
      </c>
      <c r="D224" s="257">
        <v>35</v>
      </c>
      <c r="E224" s="274">
        <f t="shared" si="16"/>
        <v>0.32914285714285713</v>
      </c>
      <c r="F224" s="255"/>
      <c r="G224" s="255"/>
      <c r="H224" s="255"/>
      <c r="I224" s="255"/>
      <c r="J224" s="255"/>
      <c r="K224" s="255"/>
      <c r="L224" s="255"/>
    </row>
    <row r="225" spans="1:15" ht="15" thickBot="1" x14ac:dyDescent="0.35">
      <c r="B225" s="266" t="s">
        <v>163</v>
      </c>
      <c r="C225" s="267">
        <f>SUM(C216:C224)</f>
        <v>812.05000000000007</v>
      </c>
      <c r="D225" s="267"/>
      <c r="E225" s="275">
        <f>SUM(E216:E224)</f>
        <v>25.237142857142857</v>
      </c>
      <c r="F225" s="255"/>
      <c r="G225" s="255"/>
      <c r="H225" s="255"/>
      <c r="I225" s="255"/>
      <c r="J225" s="255"/>
      <c r="K225" s="255"/>
      <c r="L225" s="255"/>
    </row>
    <row r="226" spans="1:15" ht="15" thickBot="1" x14ac:dyDescent="0.35">
      <c r="B226" s="270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</row>
    <row r="227" spans="1:15" ht="15" thickBot="1" x14ac:dyDescent="0.35">
      <c r="B227" s="423" t="s">
        <v>132</v>
      </c>
      <c r="C227" s="426" t="s">
        <v>8</v>
      </c>
      <c r="D227" s="427"/>
      <c r="E227" s="427"/>
      <c r="F227" s="428"/>
      <c r="G227" s="426" t="s">
        <v>9</v>
      </c>
      <c r="H227" s="427"/>
      <c r="I227" s="427"/>
      <c r="J227" s="428"/>
      <c r="K227" s="407" t="s">
        <v>117</v>
      </c>
      <c r="L227" s="255"/>
    </row>
    <row r="228" spans="1:15" x14ac:dyDescent="0.3">
      <c r="B228" s="424"/>
      <c r="C228" s="431" t="s">
        <v>118</v>
      </c>
      <c r="D228" s="429" t="s">
        <v>13</v>
      </c>
      <c r="E228" s="429" t="s">
        <v>14</v>
      </c>
      <c r="F228" s="417" t="s">
        <v>15</v>
      </c>
      <c r="G228" s="431" t="s">
        <v>118</v>
      </c>
      <c r="H228" s="429" t="s">
        <v>119</v>
      </c>
      <c r="I228" s="429" t="s">
        <v>18</v>
      </c>
      <c r="J228" s="417" t="s">
        <v>19</v>
      </c>
      <c r="K228" s="408"/>
      <c r="L228" s="255"/>
    </row>
    <row r="229" spans="1:15" ht="37.200000000000003" customHeight="1" thickBot="1" x14ac:dyDescent="0.35">
      <c r="B229" s="425"/>
      <c r="C229" s="435"/>
      <c r="D229" s="436"/>
      <c r="E229" s="436"/>
      <c r="F229" s="437"/>
      <c r="G229" s="435"/>
      <c r="H229" s="436"/>
      <c r="I229" s="436"/>
      <c r="J229" s="437"/>
      <c r="K229" s="409"/>
      <c r="L229" s="255"/>
    </row>
    <row r="230" spans="1:15" x14ac:dyDescent="0.3">
      <c r="B230" s="178" t="s">
        <v>133</v>
      </c>
      <c r="C230" s="215">
        <f>D230+F230</f>
        <v>0.96909363042725127</v>
      </c>
      <c r="D230" s="216">
        <f>E58</f>
        <v>0.39804804095041924</v>
      </c>
      <c r="E230" s="216">
        <f>F58</f>
        <v>0.12438321747358057</v>
      </c>
      <c r="F230" s="217">
        <f>G58</f>
        <v>0.57104558947683204</v>
      </c>
      <c r="G230" s="215">
        <f>H230+I230+J230</f>
        <v>1.2648944449255191</v>
      </c>
      <c r="H230" s="216">
        <f>I58</f>
        <v>0.49452431334043878</v>
      </c>
      <c r="I230" s="216">
        <f>J58</f>
        <v>0.63809149937038034</v>
      </c>
      <c r="J230" s="217">
        <f>K58</f>
        <v>0.13227863221469999</v>
      </c>
      <c r="K230" s="80">
        <f>C230+G230</f>
        <v>2.2339880753527703</v>
      </c>
      <c r="L230" s="255"/>
    </row>
    <row r="231" spans="1:15" x14ac:dyDescent="0.3">
      <c r="B231" s="178" t="s">
        <v>134</v>
      </c>
      <c r="C231" s="218">
        <f>D231+F231</f>
        <v>1.1028576774487453</v>
      </c>
      <c r="D231" s="219">
        <f>($E$49+D201)/$F$18</f>
        <v>0.53181208797191326</v>
      </c>
      <c r="E231" s="219">
        <f>($F$49+E201)/$F$18</f>
        <v>0.25814726449507452</v>
      </c>
      <c r="F231" s="220">
        <f>($G$49+F201)/$G$18</f>
        <v>0.57104558947683204</v>
      </c>
      <c r="G231" s="218">
        <f>H231+I231+J231</f>
        <v>1.2648944157741153</v>
      </c>
      <c r="H231" s="219">
        <f>(H201+$I$49)/$I$18</f>
        <v>0.49452428418903494</v>
      </c>
      <c r="I231" s="219">
        <f>(I201+$J$49)/$J$18</f>
        <v>0.63809149937038034</v>
      </c>
      <c r="J231" s="220">
        <f>(J201+$K$49)/$K$18</f>
        <v>0.13227863221469999</v>
      </c>
      <c r="K231" s="80">
        <f>C231+G231</f>
        <v>2.3677520932228608</v>
      </c>
      <c r="L231" s="255"/>
    </row>
    <row r="232" spans="1:15" ht="15" thickBot="1" x14ac:dyDescent="0.35">
      <c r="B232" s="221" t="s">
        <v>135</v>
      </c>
      <c r="C232" s="222">
        <f>C231-C230</f>
        <v>0.13376404702149403</v>
      </c>
      <c r="D232" s="223">
        <f t="shared" ref="D232:J232" si="17">D231-D230</f>
        <v>0.13376404702149403</v>
      </c>
      <c r="E232" s="223">
        <f t="shared" si="17"/>
        <v>0.13376404702149397</v>
      </c>
      <c r="F232" s="224">
        <f t="shared" si="17"/>
        <v>0</v>
      </c>
      <c r="G232" s="222">
        <f t="shared" si="17"/>
        <v>-2.9151403735383496E-8</v>
      </c>
      <c r="H232" s="223">
        <f t="shared" si="17"/>
        <v>-2.9151403846405799E-8</v>
      </c>
      <c r="I232" s="223">
        <f t="shared" si="17"/>
        <v>0</v>
      </c>
      <c r="J232" s="224">
        <f t="shared" si="17"/>
        <v>0</v>
      </c>
      <c r="K232" s="225">
        <f>C232+G232</f>
        <v>0.13376401787009029</v>
      </c>
      <c r="L232" s="255"/>
    </row>
    <row r="233" spans="1:15" ht="13.2" customHeight="1" x14ac:dyDescent="0.3">
      <c r="B233" s="276"/>
      <c r="C233" s="277"/>
      <c r="D233" s="277"/>
      <c r="E233" s="277"/>
      <c r="F233" s="277"/>
      <c r="G233" s="277"/>
      <c r="H233" s="277"/>
      <c r="I233" s="277"/>
      <c r="J233" s="277"/>
      <c r="K233" s="277"/>
      <c r="L233" s="255"/>
    </row>
    <row r="234" spans="1:15" ht="13.2" customHeight="1" thickBot="1" x14ac:dyDescent="0.35">
      <c r="A234" s="1" t="s">
        <v>175</v>
      </c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"/>
      <c r="N234" s="2"/>
      <c r="O234" s="2"/>
    </row>
    <row r="235" spans="1:15" ht="13.2" customHeight="1" thickTop="1" thickBot="1" x14ac:dyDescent="0.35">
      <c r="A235" s="279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1"/>
      <c r="N235" s="281"/>
      <c r="O235" s="281"/>
    </row>
    <row r="236" spans="1:15" ht="15" thickBot="1" x14ac:dyDescent="0.35">
      <c r="B236" s="407" t="s">
        <v>116</v>
      </c>
      <c r="C236" s="426" t="s">
        <v>8</v>
      </c>
      <c r="D236" s="427"/>
      <c r="E236" s="427"/>
      <c r="F236" s="428"/>
      <c r="G236" s="426" t="s">
        <v>9</v>
      </c>
      <c r="H236" s="427"/>
      <c r="I236" s="427"/>
      <c r="J236" s="428"/>
      <c r="K236" s="407" t="s">
        <v>117</v>
      </c>
      <c r="L236" s="255"/>
    </row>
    <row r="237" spans="1:15" x14ac:dyDescent="0.3">
      <c r="B237" s="408"/>
      <c r="C237" s="431" t="s">
        <v>118</v>
      </c>
      <c r="D237" s="429" t="s">
        <v>13</v>
      </c>
      <c r="E237" s="429" t="s">
        <v>14</v>
      </c>
      <c r="F237" s="417" t="s">
        <v>15</v>
      </c>
      <c r="G237" s="431" t="s">
        <v>118</v>
      </c>
      <c r="H237" s="429" t="s">
        <v>119</v>
      </c>
      <c r="I237" s="429" t="s">
        <v>18</v>
      </c>
      <c r="J237" s="417" t="s">
        <v>19</v>
      </c>
      <c r="K237" s="408"/>
      <c r="L237" s="255"/>
    </row>
    <row r="238" spans="1:15" ht="37.950000000000003" customHeight="1" thickBot="1" x14ac:dyDescent="0.35">
      <c r="B238" s="409"/>
      <c r="C238" s="435"/>
      <c r="D238" s="436"/>
      <c r="E238" s="436"/>
      <c r="F238" s="437"/>
      <c r="G238" s="435"/>
      <c r="H238" s="436"/>
      <c r="I238" s="436"/>
      <c r="J238" s="437"/>
      <c r="K238" s="409"/>
      <c r="L238" s="255"/>
    </row>
    <row r="239" spans="1:15" x14ac:dyDescent="0.3">
      <c r="B239" s="178" t="s">
        <v>120</v>
      </c>
      <c r="C239" s="195">
        <f>F239+D239</f>
        <v>0</v>
      </c>
      <c r="D239" s="196">
        <v>0</v>
      </c>
      <c r="E239" s="196">
        <v>0</v>
      </c>
      <c r="F239" s="197">
        <v>0</v>
      </c>
      <c r="G239" s="195">
        <f>SUM(H239:J239)</f>
        <v>-1.9308000000000005</v>
      </c>
      <c r="H239" s="196">
        <v>0</v>
      </c>
      <c r="I239" s="196">
        <f>C251</f>
        <v>-1.9308000000000005</v>
      </c>
      <c r="J239" s="197">
        <f>C233*$J$59</f>
        <v>0</v>
      </c>
      <c r="K239" s="198">
        <f>C239+G239</f>
        <v>-1.9308000000000005</v>
      </c>
      <c r="L239" s="255"/>
    </row>
    <row r="240" spans="1:15" x14ac:dyDescent="0.3">
      <c r="B240" s="178" t="s">
        <v>121</v>
      </c>
      <c r="C240" s="179">
        <f t="shared" ref="C240:C241" si="18">F240+D240</f>
        <v>0</v>
      </c>
      <c r="D240" s="199">
        <f>E260</f>
        <v>0</v>
      </c>
      <c r="E240" s="199">
        <f>E260</f>
        <v>0</v>
      </c>
      <c r="F240" s="200">
        <f>F245</f>
        <v>0</v>
      </c>
      <c r="G240" s="179">
        <f>SUM(H240:J240)</f>
        <v>1</v>
      </c>
      <c r="H240" s="199">
        <f>F247</f>
        <v>0</v>
      </c>
      <c r="I240" s="199">
        <f>C246</f>
        <v>1</v>
      </c>
      <c r="J240" s="200">
        <v>0</v>
      </c>
      <c r="K240" s="198">
        <f>C240+G240</f>
        <v>1</v>
      </c>
      <c r="L240" s="255"/>
    </row>
    <row r="241" spans="2:12" ht="15" thickBot="1" x14ac:dyDescent="0.35">
      <c r="B241" s="201" t="s">
        <v>122</v>
      </c>
      <c r="C241" s="202">
        <f t="shared" si="18"/>
        <v>0</v>
      </c>
      <c r="D241" s="203">
        <f t="shared" ref="D241:K241" si="19">D239+D240</f>
        <v>0</v>
      </c>
      <c r="E241" s="203">
        <f t="shared" si="19"/>
        <v>0</v>
      </c>
      <c r="F241" s="204">
        <f t="shared" si="19"/>
        <v>0</v>
      </c>
      <c r="G241" s="202">
        <f t="shared" si="19"/>
        <v>-0.93080000000000052</v>
      </c>
      <c r="H241" s="203">
        <f t="shared" si="19"/>
        <v>0</v>
      </c>
      <c r="I241" s="203">
        <f t="shared" si="19"/>
        <v>-0.93080000000000052</v>
      </c>
      <c r="J241" s="204">
        <f t="shared" si="19"/>
        <v>0</v>
      </c>
      <c r="K241" s="205">
        <f t="shared" si="19"/>
        <v>-0.93080000000000052</v>
      </c>
      <c r="L241" s="255"/>
    </row>
    <row r="242" spans="2:12" ht="13.2" customHeight="1" thickBot="1" x14ac:dyDescent="0.35">
      <c r="B242" s="276"/>
      <c r="C242" s="277"/>
      <c r="D242" s="277"/>
      <c r="E242" s="277"/>
      <c r="F242" s="277"/>
      <c r="G242" s="277"/>
      <c r="H242" s="277"/>
      <c r="I242" s="277"/>
      <c r="J242" s="277"/>
      <c r="K242" s="277"/>
      <c r="L242" s="255"/>
    </row>
    <row r="243" spans="2:12" ht="13.2" customHeight="1" thickBot="1" x14ac:dyDescent="0.35">
      <c r="B243" s="445" t="s">
        <v>176</v>
      </c>
      <c r="C243" s="446"/>
      <c r="D243" s="447"/>
      <c r="E243" s="277"/>
      <c r="F243" s="277"/>
      <c r="G243" s="277"/>
      <c r="H243" s="277"/>
      <c r="I243" s="277"/>
      <c r="J243" s="277"/>
      <c r="K243" s="277"/>
      <c r="L243" s="255"/>
    </row>
    <row r="244" spans="2:12" ht="15.75" customHeight="1" x14ac:dyDescent="0.3">
      <c r="B244" s="282" t="s">
        <v>177</v>
      </c>
      <c r="C244" s="448">
        <v>10</v>
      </c>
      <c r="D244" s="449"/>
      <c r="E244" s="277"/>
      <c r="F244" s="277"/>
      <c r="G244" s="277"/>
      <c r="H244" s="277"/>
      <c r="I244" s="277"/>
      <c r="J244" s="277"/>
      <c r="K244" s="277"/>
      <c r="L244" s="255"/>
    </row>
    <row r="245" spans="2:12" ht="13.2" customHeight="1" x14ac:dyDescent="0.3">
      <c r="B245" s="283" t="s">
        <v>178</v>
      </c>
      <c r="C245" s="450">
        <v>50</v>
      </c>
      <c r="D245" s="451"/>
      <c r="E245" s="277"/>
      <c r="F245" s="277"/>
      <c r="G245" s="277"/>
      <c r="H245" s="277"/>
      <c r="I245" s="277"/>
      <c r="J245" s="277"/>
      <c r="K245" s="277"/>
      <c r="L245" s="255"/>
    </row>
    <row r="246" spans="2:12" ht="13.2" customHeight="1" x14ac:dyDescent="0.3">
      <c r="B246" s="283" t="s">
        <v>179</v>
      </c>
      <c r="C246" s="452">
        <f>C245/C247</f>
        <v>1</v>
      </c>
      <c r="D246" s="453"/>
      <c r="E246" s="277"/>
      <c r="F246" s="277"/>
      <c r="G246" s="277"/>
      <c r="H246" s="277"/>
      <c r="I246" s="277"/>
      <c r="J246" s="277"/>
      <c r="K246" s="277"/>
      <c r="L246" s="255"/>
    </row>
    <row r="247" spans="2:12" ht="13.2" customHeight="1" x14ac:dyDescent="0.3">
      <c r="B247" s="283" t="s">
        <v>180</v>
      </c>
      <c r="C247" s="452">
        <v>50</v>
      </c>
      <c r="D247" s="453"/>
      <c r="E247" s="277"/>
      <c r="F247" s="277"/>
      <c r="G247" s="277"/>
      <c r="H247" s="277"/>
      <c r="I247" s="277"/>
      <c r="J247" s="277"/>
      <c r="K247" s="277"/>
      <c r="L247" s="255"/>
    </row>
    <row r="248" spans="2:12" ht="14.25" customHeight="1" x14ac:dyDescent="0.3">
      <c r="B248" s="284" t="s">
        <v>181</v>
      </c>
      <c r="C248" s="452">
        <v>3.6</v>
      </c>
      <c r="D248" s="453"/>
      <c r="E248" s="277"/>
      <c r="F248" s="277"/>
      <c r="G248" s="277"/>
      <c r="H248" s="277"/>
      <c r="I248" s="277"/>
      <c r="J248" s="277"/>
      <c r="K248" s="277"/>
      <c r="L248" s="255"/>
    </row>
    <row r="249" spans="2:12" ht="13.2" customHeight="1" x14ac:dyDescent="0.3">
      <c r="B249" s="284" t="s">
        <v>182</v>
      </c>
      <c r="C249" s="441">
        <v>0.69</v>
      </c>
      <c r="D249" s="442"/>
      <c r="E249" s="277"/>
      <c r="F249" s="277"/>
      <c r="G249" s="277"/>
      <c r="H249" s="277"/>
      <c r="I249" s="277"/>
      <c r="J249" s="277"/>
      <c r="K249" s="277"/>
      <c r="L249" s="255"/>
    </row>
    <row r="250" spans="2:12" ht="13.2" customHeight="1" x14ac:dyDescent="0.3">
      <c r="B250" s="284" t="s">
        <v>183</v>
      </c>
      <c r="C250" s="441">
        <v>0.24529999999999999</v>
      </c>
      <c r="D250" s="442"/>
      <c r="E250" s="277"/>
      <c r="F250" s="277"/>
      <c r="G250" s="277"/>
      <c r="H250" s="277"/>
      <c r="I250" s="277"/>
      <c r="J250" s="277"/>
      <c r="K250" s="277"/>
      <c r="L250" s="255"/>
    </row>
    <row r="251" spans="2:12" ht="13.2" customHeight="1" thickBot="1" x14ac:dyDescent="0.35">
      <c r="B251" s="266" t="s">
        <v>184</v>
      </c>
      <c r="C251" s="443">
        <f>C244*C249-C244*C248*C250</f>
        <v>-1.9308000000000005</v>
      </c>
      <c r="D251" s="444"/>
      <c r="E251" s="277"/>
      <c r="F251" s="277"/>
      <c r="G251" s="277"/>
      <c r="H251" s="277"/>
      <c r="I251" s="277"/>
      <c r="J251" s="277"/>
      <c r="K251" s="277"/>
      <c r="L251" s="255"/>
    </row>
    <row r="252" spans="2:12" ht="13.2" customHeight="1" thickBot="1" x14ac:dyDescent="0.35">
      <c r="B252" s="276"/>
      <c r="C252" s="277"/>
      <c r="D252" s="277"/>
      <c r="E252" s="277"/>
      <c r="F252" s="277"/>
      <c r="G252" s="277"/>
      <c r="H252" s="277"/>
      <c r="I252" s="277"/>
      <c r="J252" s="277"/>
      <c r="K252" s="277"/>
      <c r="L252" s="255"/>
    </row>
    <row r="253" spans="2:12" ht="15" thickBot="1" x14ac:dyDescent="0.35">
      <c r="B253" s="423" t="s">
        <v>132</v>
      </c>
      <c r="C253" s="426" t="s">
        <v>8</v>
      </c>
      <c r="D253" s="427"/>
      <c r="E253" s="427"/>
      <c r="F253" s="428"/>
      <c r="G253" s="426" t="s">
        <v>9</v>
      </c>
      <c r="H253" s="427"/>
      <c r="I253" s="427"/>
      <c r="J253" s="428"/>
      <c r="K253" s="407" t="s">
        <v>117</v>
      </c>
      <c r="L253" s="255"/>
    </row>
    <row r="254" spans="2:12" x14ac:dyDescent="0.3">
      <c r="B254" s="424"/>
      <c r="C254" s="431" t="s">
        <v>118</v>
      </c>
      <c r="D254" s="429" t="s">
        <v>13</v>
      </c>
      <c r="E254" s="429" t="s">
        <v>14</v>
      </c>
      <c r="F254" s="417" t="s">
        <v>15</v>
      </c>
      <c r="G254" s="431" t="s">
        <v>118</v>
      </c>
      <c r="H254" s="429" t="s">
        <v>119</v>
      </c>
      <c r="I254" s="429" t="s">
        <v>18</v>
      </c>
      <c r="J254" s="417" t="s">
        <v>19</v>
      </c>
      <c r="K254" s="408"/>
      <c r="L254" s="255"/>
    </row>
    <row r="255" spans="2:12" ht="37.200000000000003" customHeight="1" thickBot="1" x14ac:dyDescent="0.35">
      <c r="B255" s="425"/>
      <c r="C255" s="435"/>
      <c r="D255" s="436"/>
      <c r="E255" s="436"/>
      <c r="F255" s="437"/>
      <c r="G255" s="435"/>
      <c r="H255" s="436"/>
      <c r="I255" s="436"/>
      <c r="J255" s="437"/>
      <c r="K255" s="409"/>
      <c r="L255" s="255"/>
    </row>
    <row r="256" spans="2:12" x14ac:dyDescent="0.3">
      <c r="B256" s="178" t="s">
        <v>133</v>
      </c>
      <c r="C256" s="215">
        <f>D256+F256</f>
        <v>0.96909363042725127</v>
      </c>
      <c r="D256" s="216">
        <f>E58</f>
        <v>0.39804804095041924</v>
      </c>
      <c r="E256" s="216">
        <f>F58</f>
        <v>0.12438321747358057</v>
      </c>
      <c r="F256" s="217">
        <f>G58</f>
        <v>0.57104558947683204</v>
      </c>
      <c r="G256" s="215">
        <f>H256+I256+J256</f>
        <v>1.2648944449255191</v>
      </c>
      <c r="H256" s="216">
        <f>I58</f>
        <v>0.49452431334043878</v>
      </c>
      <c r="I256" s="216">
        <f>J58</f>
        <v>0.63809149937038034</v>
      </c>
      <c r="J256" s="217">
        <f>K58</f>
        <v>0.13227863221469999</v>
      </c>
      <c r="K256" s="80">
        <f>C256+G256</f>
        <v>2.2339880753527703</v>
      </c>
      <c r="L256" s="255"/>
    </row>
    <row r="257" spans="1:15" x14ac:dyDescent="0.3">
      <c r="B257" s="178" t="s">
        <v>134</v>
      </c>
      <c r="C257" s="218">
        <f>D257+F257</f>
        <v>0.96909363042725127</v>
      </c>
      <c r="D257" s="219">
        <f>($E$49+D241)/$F$18</f>
        <v>0.39804804095041924</v>
      </c>
      <c r="E257" s="219">
        <f>($F$49+E241)/$F$18</f>
        <v>0.12438321747358057</v>
      </c>
      <c r="F257" s="220">
        <f>($G$49+F241)/$G$18</f>
        <v>0.57104558947683204</v>
      </c>
      <c r="G257" s="218">
        <f>H257+I257+J257</f>
        <v>1.2634672643992499</v>
      </c>
      <c r="H257" s="219">
        <f>(H241+$I$49)/$I$18</f>
        <v>0.49452431334043878</v>
      </c>
      <c r="I257" s="219">
        <f>(I241+$J$49)/$J$18</f>
        <v>0.63666431884411123</v>
      </c>
      <c r="J257" s="220">
        <f>(J241+$K$49)/$K$18</f>
        <v>0.13227863221469999</v>
      </c>
      <c r="K257" s="80">
        <f>C257+G257</f>
        <v>2.2325608948265012</v>
      </c>
      <c r="L257" s="255"/>
    </row>
    <row r="258" spans="1:15" ht="15" thickBot="1" x14ac:dyDescent="0.35">
      <c r="B258" s="221" t="s">
        <v>135</v>
      </c>
      <c r="C258" s="222">
        <f>C257-C256</f>
        <v>0</v>
      </c>
      <c r="D258" s="223">
        <f t="shared" ref="D258:J258" si="20">D257-D256</f>
        <v>0</v>
      </c>
      <c r="E258" s="223">
        <f t="shared" si="20"/>
        <v>0</v>
      </c>
      <c r="F258" s="224">
        <f t="shared" si="20"/>
        <v>0</v>
      </c>
      <c r="G258" s="222">
        <f t="shared" si="20"/>
        <v>-1.4271805262691117E-3</v>
      </c>
      <c r="H258" s="223">
        <f t="shared" si="20"/>
        <v>0</v>
      </c>
      <c r="I258" s="223">
        <f t="shared" si="20"/>
        <v>-1.4271805262691117E-3</v>
      </c>
      <c r="J258" s="224">
        <f t="shared" si="20"/>
        <v>0</v>
      </c>
      <c r="K258" s="225">
        <f>C258+G258</f>
        <v>-1.4271805262691117E-3</v>
      </c>
      <c r="L258" s="255"/>
    </row>
    <row r="259" spans="1:15" ht="13.2" customHeight="1" x14ac:dyDescent="0.3">
      <c r="B259" s="276"/>
      <c r="C259" s="277"/>
      <c r="D259" s="277"/>
      <c r="E259" s="277"/>
      <c r="F259" s="277"/>
      <c r="G259" s="277"/>
      <c r="H259" s="277"/>
      <c r="I259" s="277"/>
      <c r="J259" s="277"/>
      <c r="K259" s="277"/>
      <c r="L259" s="255"/>
    </row>
    <row r="260" spans="1:15" ht="13.2" customHeight="1" thickBot="1" x14ac:dyDescent="0.35">
      <c r="A260" s="1" t="s">
        <v>185</v>
      </c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"/>
      <c r="N260" s="2"/>
      <c r="O260" s="2"/>
    </row>
    <row r="261" spans="1:15" ht="13.2" customHeight="1" thickTop="1" thickBot="1" x14ac:dyDescent="0.35">
      <c r="B261" s="276"/>
      <c r="C261" s="277"/>
      <c r="D261" s="277"/>
      <c r="E261" s="277"/>
      <c r="F261" s="277"/>
      <c r="G261" s="277"/>
      <c r="H261" s="277"/>
      <c r="I261" s="277"/>
      <c r="J261" s="277"/>
      <c r="K261" s="277"/>
      <c r="L261" s="255"/>
    </row>
    <row r="262" spans="1:15" ht="13.2" customHeight="1" thickBot="1" x14ac:dyDescent="0.35">
      <c r="B262" s="454" t="s">
        <v>176</v>
      </c>
      <c r="C262" s="455"/>
      <c r="D262" s="456"/>
      <c r="E262" s="277"/>
      <c r="F262" s="277"/>
      <c r="G262" s="277"/>
      <c r="H262" s="277"/>
      <c r="I262" s="277"/>
      <c r="J262" s="277"/>
      <c r="K262" s="277"/>
      <c r="L262" s="255"/>
    </row>
    <row r="263" spans="1:15" ht="15.75" customHeight="1" x14ac:dyDescent="0.3">
      <c r="B263" s="285" t="s">
        <v>186</v>
      </c>
      <c r="C263" s="457">
        <v>559</v>
      </c>
      <c r="D263" s="458"/>
      <c r="E263" s="277"/>
      <c r="F263" s="277"/>
      <c r="G263" s="277"/>
      <c r="H263" s="277"/>
      <c r="I263" s="277"/>
      <c r="J263" s="277"/>
      <c r="K263" s="277"/>
      <c r="L263" s="255"/>
    </row>
    <row r="264" spans="1:15" ht="15.75" customHeight="1" x14ac:dyDescent="0.3">
      <c r="B264" s="283" t="s">
        <v>178</v>
      </c>
      <c r="C264" s="450">
        <v>74.849999999999994</v>
      </c>
      <c r="D264" s="451"/>
      <c r="E264" s="277"/>
      <c r="F264" s="277"/>
      <c r="G264" s="277"/>
      <c r="H264" s="277"/>
      <c r="I264" s="277"/>
      <c r="J264" s="277"/>
      <c r="K264" s="277"/>
      <c r="L264" s="255"/>
    </row>
    <row r="265" spans="1:15" ht="15.75" customHeight="1" x14ac:dyDescent="0.3">
      <c r="B265" s="283" t="s">
        <v>179</v>
      </c>
      <c r="C265" s="452">
        <f>C264/C266</f>
        <v>12.475</v>
      </c>
      <c r="D265" s="453"/>
      <c r="E265" s="277"/>
      <c r="F265" s="277"/>
      <c r="G265" s="277"/>
      <c r="H265" s="277"/>
      <c r="I265" s="277"/>
      <c r="J265" s="277"/>
      <c r="K265" s="277"/>
      <c r="L265" s="255"/>
    </row>
    <row r="266" spans="1:15" ht="15.75" customHeight="1" x14ac:dyDescent="0.3">
      <c r="B266" s="283" t="s">
        <v>180</v>
      </c>
      <c r="C266" s="452">
        <v>6</v>
      </c>
      <c r="D266" s="453"/>
      <c r="E266" s="277"/>
      <c r="F266" s="277"/>
      <c r="G266" s="277"/>
      <c r="H266" s="277"/>
      <c r="I266" s="277"/>
      <c r="J266" s="277"/>
      <c r="K266" s="277"/>
      <c r="L266" s="255"/>
    </row>
    <row r="267" spans="1:15" ht="15.75" customHeight="1" thickBot="1" x14ac:dyDescent="0.35">
      <c r="B267" s="266" t="s">
        <v>187</v>
      </c>
      <c r="C267" s="459">
        <v>21.43</v>
      </c>
      <c r="D267" s="460"/>
      <c r="E267" s="277"/>
      <c r="F267" s="277"/>
      <c r="G267" s="277"/>
      <c r="H267" s="277"/>
      <c r="I267" s="277"/>
      <c r="J267" s="277"/>
      <c r="K267" s="277"/>
      <c r="L267" s="255"/>
    </row>
    <row r="268" spans="1:15" ht="13.2" customHeight="1" thickBot="1" x14ac:dyDescent="0.35">
      <c r="B268" s="276"/>
      <c r="C268" s="277"/>
      <c r="D268" s="277"/>
      <c r="E268" s="277"/>
      <c r="F268" s="277"/>
      <c r="G268" s="277"/>
      <c r="H268" s="277"/>
      <c r="I268" s="277"/>
      <c r="J268" s="277"/>
      <c r="K268" s="277"/>
      <c r="L268" s="255"/>
    </row>
    <row r="269" spans="1:15" ht="13.2" customHeight="1" thickBot="1" x14ac:dyDescent="0.35">
      <c r="B269" s="423" t="s">
        <v>116</v>
      </c>
      <c r="C269" s="426" t="s">
        <v>8</v>
      </c>
      <c r="D269" s="427"/>
      <c r="E269" s="427"/>
      <c r="F269" s="428"/>
      <c r="G269" s="426" t="s">
        <v>9</v>
      </c>
      <c r="H269" s="427"/>
      <c r="I269" s="427"/>
      <c r="J269" s="428"/>
      <c r="K269" s="407" t="s">
        <v>117</v>
      </c>
      <c r="L269" s="255"/>
    </row>
    <row r="270" spans="1:15" ht="13.2" customHeight="1" x14ac:dyDescent="0.3">
      <c r="B270" s="424"/>
      <c r="C270" s="431" t="s">
        <v>118</v>
      </c>
      <c r="D270" s="429" t="s">
        <v>13</v>
      </c>
      <c r="E270" s="429" t="s">
        <v>14</v>
      </c>
      <c r="F270" s="417" t="s">
        <v>15</v>
      </c>
      <c r="G270" s="431" t="s">
        <v>118</v>
      </c>
      <c r="H270" s="429" t="s">
        <v>119</v>
      </c>
      <c r="I270" s="429" t="s">
        <v>18</v>
      </c>
      <c r="J270" s="417" t="s">
        <v>19</v>
      </c>
      <c r="K270" s="408"/>
      <c r="L270" s="255"/>
    </row>
    <row r="271" spans="1:15" ht="46.5" customHeight="1" thickBot="1" x14ac:dyDescent="0.35">
      <c r="B271" s="425"/>
      <c r="C271" s="435"/>
      <c r="D271" s="436"/>
      <c r="E271" s="436"/>
      <c r="F271" s="437"/>
      <c r="G271" s="435"/>
      <c r="H271" s="436"/>
      <c r="I271" s="436"/>
      <c r="J271" s="437"/>
      <c r="K271" s="409"/>
      <c r="L271" s="255"/>
    </row>
    <row r="272" spans="1:15" ht="13.2" customHeight="1" x14ac:dyDescent="0.3">
      <c r="B272" s="178" t="s">
        <v>188</v>
      </c>
      <c r="C272" s="195">
        <f>F272+D272</f>
        <v>21.43</v>
      </c>
      <c r="D272" s="196">
        <f>C267</f>
        <v>21.43</v>
      </c>
      <c r="E272" s="196">
        <f>C267</f>
        <v>21.43</v>
      </c>
      <c r="F272" s="197">
        <v>0</v>
      </c>
      <c r="G272" s="195">
        <v>0</v>
      </c>
      <c r="H272" s="196">
        <v>0</v>
      </c>
      <c r="I272" s="196">
        <v>0</v>
      </c>
      <c r="J272" s="197"/>
      <c r="K272" s="198">
        <f>C272+G272</f>
        <v>21.43</v>
      </c>
      <c r="L272" s="255"/>
    </row>
    <row r="273" spans="1:15" ht="13.2" customHeight="1" x14ac:dyDescent="0.3">
      <c r="B273" s="178" t="s">
        <v>121</v>
      </c>
      <c r="C273" s="179">
        <f t="shared" ref="C273:C274" si="21">F273+D273</f>
        <v>12.475</v>
      </c>
      <c r="D273" s="199">
        <f>C265</f>
        <v>12.475</v>
      </c>
      <c r="E273" s="199">
        <f>C265</f>
        <v>12.475</v>
      </c>
      <c r="F273" s="200">
        <f>F278</f>
        <v>0</v>
      </c>
      <c r="G273" s="179">
        <f>SUM(H273:J273)</f>
        <v>0</v>
      </c>
      <c r="H273" s="199">
        <f>C263*D266</f>
        <v>0</v>
      </c>
      <c r="I273" s="199">
        <f>C263*D267</f>
        <v>0</v>
      </c>
      <c r="J273" s="200"/>
      <c r="K273" s="198">
        <f>C273+G273</f>
        <v>12.475</v>
      </c>
      <c r="L273" s="255"/>
    </row>
    <row r="274" spans="1:15" ht="13.2" customHeight="1" thickBot="1" x14ac:dyDescent="0.35">
      <c r="B274" s="201" t="s">
        <v>122</v>
      </c>
      <c r="C274" s="202">
        <f t="shared" si="21"/>
        <v>33.905000000000001</v>
      </c>
      <c r="D274" s="203">
        <f t="shared" ref="D274:K274" si="22">D272+D273</f>
        <v>33.905000000000001</v>
      </c>
      <c r="E274" s="203">
        <f t="shared" si="22"/>
        <v>33.905000000000001</v>
      </c>
      <c r="F274" s="204">
        <f t="shared" si="22"/>
        <v>0</v>
      </c>
      <c r="G274" s="202">
        <f t="shared" si="22"/>
        <v>0</v>
      </c>
      <c r="H274" s="203">
        <f t="shared" si="22"/>
        <v>0</v>
      </c>
      <c r="I274" s="203">
        <f t="shared" si="22"/>
        <v>0</v>
      </c>
      <c r="J274" s="204">
        <f t="shared" si="22"/>
        <v>0</v>
      </c>
      <c r="K274" s="205">
        <f t="shared" si="22"/>
        <v>33.905000000000001</v>
      </c>
      <c r="L274" s="255"/>
    </row>
    <row r="275" spans="1:15" ht="13.2" customHeight="1" thickBot="1" x14ac:dyDescent="0.35">
      <c r="B275" s="276"/>
      <c r="C275" s="277"/>
      <c r="D275" s="277"/>
      <c r="E275" s="277"/>
      <c r="F275" s="277"/>
      <c r="G275" s="277"/>
      <c r="H275" s="277"/>
      <c r="I275" s="277"/>
      <c r="J275" s="277"/>
      <c r="K275" s="277"/>
      <c r="L275" s="255"/>
    </row>
    <row r="276" spans="1:15" ht="13.2" customHeight="1" thickBot="1" x14ac:dyDescent="0.35">
      <c r="B276" s="423" t="s">
        <v>132</v>
      </c>
      <c r="C276" s="426" t="s">
        <v>8</v>
      </c>
      <c r="D276" s="427"/>
      <c r="E276" s="427"/>
      <c r="F276" s="428"/>
      <c r="G276" s="426" t="s">
        <v>9</v>
      </c>
      <c r="H276" s="427"/>
      <c r="I276" s="427"/>
      <c r="J276" s="428"/>
      <c r="K276" s="407" t="s">
        <v>117</v>
      </c>
      <c r="L276" s="255"/>
    </row>
    <row r="277" spans="1:15" ht="13.2" customHeight="1" x14ac:dyDescent="0.3">
      <c r="B277" s="424"/>
      <c r="C277" s="431" t="s">
        <v>118</v>
      </c>
      <c r="D277" s="429" t="s">
        <v>13</v>
      </c>
      <c r="E277" s="429" t="s">
        <v>14</v>
      </c>
      <c r="F277" s="417" t="s">
        <v>15</v>
      </c>
      <c r="G277" s="431" t="s">
        <v>118</v>
      </c>
      <c r="H277" s="429" t="s">
        <v>119</v>
      </c>
      <c r="I277" s="429" t="s">
        <v>18</v>
      </c>
      <c r="J277" s="417" t="s">
        <v>19</v>
      </c>
      <c r="K277" s="408"/>
      <c r="L277" s="255"/>
    </row>
    <row r="278" spans="1:15" ht="44.25" customHeight="1" thickBot="1" x14ac:dyDescent="0.35">
      <c r="B278" s="425"/>
      <c r="C278" s="435"/>
      <c r="D278" s="436"/>
      <c r="E278" s="436"/>
      <c r="F278" s="437"/>
      <c r="G278" s="435"/>
      <c r="H278" s="436"/>
      <c r="I278" s="436"/>
      <c r="J278" s="437"/>
      <c r="K278" s="409"/>
      <c r="L278" s="255"/>
    </row>
    <row r="279" spans="1:15" ht="13.2" customHeight="1" x14ac:dyDescent="0.3">
      <c r="B279" s="178" t="s">
        <v>133</v>
      </c>
      <c r="C279" s="215">
        <f>D279+F279</f>
        <v>0.96909363042725127</v>
      </c>
      <c r="D279" s="216">
        <f>D230</f>
        <v>0.39804804095041924</v>
      </c>
      <c r="E279" s="216">
        <f>E230</f>
        <v>0.12438321747358057</v>
      </c>
      <c r="F279" s="217">
        <f>F230</f>
        <v>0.57104558947683204</v>
      </c>
      <c r="G279" s="215">
        <f>H279+I279+J279</f>
        <v>1.2648944449255191</v>
      </c>
      <c r="H279" s="216">
        <f>H230</f>
        <v>0.49452431334043878</v>
      </c>
      <c r="I279" s="216">
        <f>I230</f>
        <v>0.63809149937038034</v>
      </c>
      <c r="J279" s="217">
        <f>J230</f>
        <v>0.13227863221469999</v>
      </c>
      <c r="K279" s="80">
        <f>C279+G279</f>
        <v>2.2339880753527703</v>
      </c>
      <c r="L279" s="255"/>
    </row>
    <row r="280" spans="1:15" ht="13.2" customHeight="1" x14ac:dyDescent="0.3">
      <c r="B280" s="178" t="s">
        <v>134</v>
      </c>
      <c r="C280" s="218">
        <f>D280+F280</f>
        <v>1.0139763444360539</v>
      </c>
      <c r="D280" s="219">
        <f>($E$49+D274)/$F$18</f>
        <v>0.44293075495922174</v>
      </c>
      <c r="E280" s="219">
        <f>($F$49+E274)/$F$18</f>
        <v>0.16926593148238306</v>
      </c>
      <c r="F280" s="220">
        <f>($G$49+F274)/$G$18</f>
        <v>0.57104558947683204</v>
      </c>
      <c r="G280" s="218">
        <f>H280+I280+J280</f>
        <v>1.2648944449255191</v>
      </c>
      <c r="H280" s="219">
        <f>(H274+$I$49)/$I$18</f>
        <v>0.49452431334043878</v>
      </c>
      <c r="I280" s="219">
        <f>(I274+$J$49)/$J$18</f>
        <v>0.63809149937038034</v>
      </c>
      <c r="J280" s="220">
        <f>(J274+$K$49)/$K$18</f>
        <v>0.13227863221469999</v>
      </c>
      <c r="K280" s="80">
        <f>C280+G280</f>
        <v>2.2788707893615729</v>
      </c>
      <c r="L280" s="255"/>
    </row>
    <row r="281" spans="1:15" ht="13.2" customHeight="1" thickBot="1" x14ac:dyDescent="0.35">
      <c r="B281" s="221" t="s">
        <v>135</v>
      </c>
      <c r="C281" s="222">
        <f>C280-C279</f>
        <v>4.4882714008802616E-2</v>
      </c>
      <c r="D281" s="223">
        <f t="shared" ref="D281:J281" si="23">D280-D279</f>
        <v>4.4882714008802505E-2</v>
      </c>
      <c r="E281" s="223">
        <f t="shared" si="23"/>
        <v>4.4882714008802491E-2</v>
      </c>
      <c r="F281" s="224">
        <f t="shared" si="23"/>
        <v>0</v>
      </c>
      <c r="G281" s="222">
        <f t="shared" si="23"/>
        <v>0</v>
      </c>
      <c r="H281" s="223">
        <f t="shared" si="23"/>
        <v>0</v>
      </c>
      <c r="I281" s="223">
        <f t="shared" si="23"/>
        <v>0</v>
      </c>
      <c r="J281" s="224">
        <f t="shared" si="23"/>
        <v>0</v>
      </c>
      <c r="K281" s="225">
        <f>C281+G281</f>
        <v>4.4882714008802616E-2</v>
      </c>
      <c r="L281" s="255"/>
    </row>
    <row r="282" spans="1:15" ht="15" customHeight="1" x14ac:dyDescent="0.3">
      <c r="B282" s="276"/>
      <c r="C282" s="277"/>
      <c r="D282" s="277"/>
      <c r="E282" s="277"/>
      <c r="F282" s="277"/>
      <c r="G282" s="277"/>
      <c r="H282" s="277"/>
      <c r="I282" s="277"/>
      <c r="J282" s="277"/>
      <c r="K282" s="277"/>
      <c r="L282" s="255"/>
    </row>
    <row r="283" spans="1:15" ht="15" hidden="1" thickBot="1" x14ac:dyDescent="0.35">
      <c r="A283" s="297" t="s">
        <v>189</v>
      </c>
      <c r="B283" s="298"/>
      <c r="C283" s="298"/>
      <c r="D283" s="298"/>
      <c r="E283" s="298"/>
      <c r="F283" s="298"/>
      <c r="G283" s="298"/>
      <c r="H283" s="298"/>
      <c r="I283" s="298"/>
      <c r="J283" s="298"/>
      <c r="K283" s="298"/>
      <c r="L283" s="278"/>
      <c r="M283" s="2"/>
      <c r="N283" s="2"/>
      <c r="O283" s="2"/>
    </row>
    <row r="284" spans="1:15" hidden="1" x14ac:dyDescent="0.3">
      <c r="A284" s="299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255"/>
    </row>
    <row r="285" spans="1:15" ht="15" hidden="1" thickBot="1" x14ac:dyDescent="0.35">
      <c r="A285" s="299"/>
      <c r="B285" s="493" t="s">
        <v>176</v>
      </c>
      <c r="C285" s="494"/>
      <c r="D285" s="495"/>
      <c r="E285" s="300"/>
      <c r="F285" s="300"/>
      <c r="G285" s="300"/>
      <c r="H285" s="300"/>
      <c r="I285" s="300"/>
      <c r="J285" s="300"/>
      <c r="K285" s="300"/>
      <c r="L285" s="255"/>
    </row>
    <row r="286" spans="1:15" hidden="1" x14ac:dyDescent="0.3">
      <c r="A286" s="299"/>
      <c r="B286" s="301" t="s">
        <v>190</v>
      </c>
      <c r="C286" s="496">
        <v>0.20499999999999999</v>
      </c>
      <c r="D286" s="497"/>
      <c r="E286" s="300"/>
      <c r="F286" s="300"/>
      <c r="G286" s="300"/>
      <c r="H286" s="300"/>
      <c r="I286" s="300"/>
      <c r="J286" s="300"/>
      <c r="K286" s="300"/>
      <c r="L286" s="255"/>
    </row>
    <row r="287" spans="1:15" hidden="1" x14ac:dyDescent="0.3">
      <c r="A287" s="299"/>
      <c r="B287" s="302" t="s">
        <v>180</v>
      </c>
      <c r="C287" s="479">
        <v>20</v>
      </c>
      <c r="D287" s="480"/>
      <c r="E287" s="300"/>
      <c r="F287" s="300"/>
      <c r="G287" s="300"/>
      <c r="H287" s="300"/>
      <c r="I287" s="300"/>
      <c r="J287" s="300"/>
      <c r="K287" s="300"/>
      <c r="L287" s="255"/>
    </row>
    <row r="288" spans="1:15" hidden="1" x14ac:dyDescent="0.3">
      <c r="A288" s="299"/>
      <c r="B288" s="302" t="s">
        <v>191</v>
      </c>
      <c r="C288" s="479">
        <v>250000</v>
      </c>
      <c r="D288" s="480"/>
      <c r="E288" s="300"/>
      <c r="F288" s="300"/>
      <c r="G288" s="300"/>
      <c r="H288" s="300"/>
      <c r="I288" s="300"/>
      <c r="J288" s="300"/>
      <c r="K288" s="300"/>
      <c r="L288" s="255"/>
    </row>
    <row r="289" spans="1:12" hidden="1" x14ac:dyDescent="0.3">
      <c r="A289" s="299"/>
      <c r="B289" s="303" t="s">
        <v>192</v>
      </c>
      <c r="C289" s="479">
        <f>C288*C286/1000</f>
        <v>51.25</v>
      </c>
      <c r="D289" s="480"/>
      <c r="E289" s="300"/>
      <c r="F289" s="300"/>
      <c r="G289" s="300"/>
      <c r="H289" s="300"/>
      <c r="I289" s="300"/>
      <c r="J289" s="300"/>
      <c r="K289" s="300"/>
      <c r="L289" s="255"/>
    </row>
    <row r="290" spans="1:12" hidden="1" x14ac:dyDescent="0.3">
      <c r="A290" s="299"/>
      <c r="B290" s="302" t="s">
        <v>193</v>
      </c>
      <c r="C290" s="479">
        <v>3075</v>
      </c>
      <c r="D290" s="480"/>
      <c r="E290" s="300"/>
      <c r="F290" s="300"/>
      <c r="G290" s="300"/>
      <c r="H290" s="300"/>
      <c r="I290" s="300"/>
      <c r="J290" s="300"/>
      <c r="K290" s="300"/>
      <c r="L290" s="255"/>
    </row>
    <row r="291" spans="1:12" hidden="1" x14ac:dyDescent="0.3">
      <c r="A291" s="299"/>
      <c r="B291" s="302" t="s">
        <v>178</v>
      </c>
      <c r="C291" s="498">
        <v>205</v>
      </c>
      <c r="D291" s="499"/>
      <c r="E291" s="300"/>
      <c r="F291" s="300"/>
      <c r="G291" s="300"/>
      <c r="H291" s="300"/>
      <c r="I291" s="300"/>
      <c r="J291" s="300"/>
      <c r="K291" s="300"/>
      <c r="L291" s="255"/>
    </row>
    <row r="292" spans="1:12" hidden="1" x14ac:dyDescent="0.3">
      <c r="A292" s="299"/>
      <c r="B292" s="302" t="s">
        <v>194</v>
      </c>
      <c r="C292" s="479">
        <v>61.5</v>
      </c>
      <c r="D292" s="480"/>
      <c r="E292" s="300"/>
      <c r="F292" s="300"/>
      <c r="G292" s="300"/>
      <c r="H292" s="300"/>
      <c r="I292" s="300"/>
      <c r="J292" s="300"/>
      <c r="K292" s="300"/>
      <c r="L292" s="255"/>
    </row>
    <row r="293" spans="1:12" hidden="1" x14ac:dyDescent="0.3">
      <c r="A293" s="299"/>
      <c r="B293" s="302" t="s">
        <v>179</v>
      </c>
      <c r="C293" s="479">
        <f>(C291-C292)/C287</f>
        <v>7.1749999999999998</v>
      </c>
      <c r="D293" s="480"/>
      <c r="E293" s="300"/>
      <c r="F293" s="300"/>
      <c r="G293" s="300"/>
      <c r="H293" s="300"/>
      <c r="I293" s="300"/>
      <c r="J293" s="300"/>
      <c r="K293" s="300"/>
      <c r="L293" s="255"/>
    </row>
    <row r="294" spans="1:12" hidden="1" x14ac:dyDescent="0.3">
      <c r="A294" s="299"/>
      <c r="B294" s="481" t="s">
        <v>195</v>
      </c>
      <c r="C294" s="482"/>
      <c r="D294" s="483"/>
      <c r="E294" s="300"/>
      <c r="F294" s="300"/>
      <c r="G294" s="300"/>
      <c r="H294" s="300"/>
      <c r="I294" s="300"/>
      <c r="J294" s="300"/>
      <c r="K294" s="300"/>
      <c r="L294" s="255"/>
    </row>
    <row r="295" spans="1:12" hidden="1" x14ac:dyDescent="0.3">
      <c r="A295" s="299"/>
      <c r="B295" s="302" t="s">
        <v>196</v>
      </c>
      <c r="C295" s="304">
        <v>24000</v>
      </c>
      <c r="D295" s="305">
        <f>C295/C288</f>
        <v>9.6000000000000002E-2</v>
      </c>
      <c r="E295" s="300"/>
      <c r="F295" s="300"/>
      <c r="G295" s="300"/>
      <c r="H295" s="300"/>
      <c r="I295" s="300"/>
      <c r="J295" s="300"/>
      <c r="K295" s="300"/>
      <c r="L295" s="255"/>
    </row>
    <row r="296" spans="1:12" hidden="1" x14ac:dyDescent="0.3">
      <c r="A296" s="299"/>
      <c r="B296" s="302" t="s">
        <v>197</v>
      </c>
      <c r="C296" s="304">
        <v>70000</v>
      </c>
      <c r="D296" s="305">
        <f>C296/C288</f>
        <v>0.28000000000000003</v>
      </c>
      <c r="E296" s="300"/>
      <c r="F296" s="300"/>
      <c r="G296" s="300"/>
      <c r="H296" s="300"/>
      <c r="I296" s="300"/>
      <c r="J296" s="300"/>
      <c r="K296" s="300"/>
      <c r="L296" s="255"/>
    </row>
    <row r="297" spans="1:12" ht="15" hidden="1" thickBot="1" x14ac:dyDescent="0.35">
      <c r="A297" s="299"/>
      <c r="B297" s="306" t="s">
        <v>198</v>
      </c>
      <c r="C297" s="307">
        <v>156000</v>
      </c>
      <c r="D297" s="308">
        <f>C297/C288</f>
        <v>0.624</v>
      </c>
      <c r="E297" s="300"/>
      <c r="F297" s="300"/>
      <c r="G297" s="300"/>
      <c r="H297" s="300"/>
      <c r="I297" s="300"/>
      <c r="J297" s="300"/>
      <c r="K297" s="300"/>
      <c r="L297" s="255"/>
    </row>
    <row r="298" spans="1:12" hidden="1" x14ac:dyDescent="0.3">
      <c r="A298" s="299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255"/>
    </row>
    <row r="299" spans="1:12" ht="15" hidden="1" thickBot="1" x14ac:dyDescent="0.35">
      <c r="A299" s="299"/>
      <c r="B299" s="473" t="s">
        <v>116</v>
      </c>
      <c r="C299" s="476" t="s">
        <v>8</v>
      </c>
      <c r="D299" s="477"/>
      <c r="E299" s="477"/>
      <c r="F299" s="478"/>
      <c r="G299" s="476" t="s">
        <v>9</v>
      </c>
      <c r="H299" s="477"/>
      <c r="I299" s="477"/>
      <c r="J299" s="478"/>
      <c r="K299" s="484" t="s">
        <v>117</v>
      </c>
      <c r="L299" s="255"/>
    </row>
    <row r="300" spans="1:12" hidden="1" x14ac:dyDescent="0.3">
      <c r="A300" s="299"/>
      <c r="B300" s="474"/>
      <c r="C300" s="487" t="s">
        <v>118</v>
      </c>
      <c r="D300" s="489" t="s">
        <v>13</v>
      </c>
      <c r="E300" s="489" t="s">
        <v>14</v>
      </c>
      <c r="F300" s="491" t="s">
        <v>15</v>
      </c>
      <c r="G300" s="487" t="s">
        <v>118</v>
      </c>
      <c r="H300" s="489" t="s">
        <v>119</v>
      </c>
      <c r="I300" s="489" t="s">
        <v>18</v>
      </c>
      <c r="J300" s="491" t="s">
        <v>19</v>
      </c>
      <c r="K300" s="485"/>
      <c r="L300" s="255"/>
    </row>
    <row r="301" spans="1:12" ht="34.200000000000003" hidden="1" customHeight="1" thickBot="1" x14ac:dyDescent="0.35">
      <c r="A301" s="299"/>
      <c r="B301" s="475"/>
      <c r="C301" s="488"/>
      <c r="D301" s="490"/>
      <c r="E301" s="490"/>
      <c r="F301" s="492"/>
      <c r="G301" s="488"/>
      <c r="H301" s="490"/>
      <c r="I301" s="490"/>
      <c r="J301" s="492"/>
      <c r="K301" s="486"/>
      <c r="L301" s="255"/>
    </row>
    <row r="302" spans="1:12" hidden="1" x14ac:dyDescent="0.3">
      <c r="A302" s="299"/>
      <c r="B302" s="309" t="s">
        <v>199</v>
      </c>
      <c r="C302" s="310">
        <f>F302+D302</f>
        <v>-4.92</v>
      </c>
      <c r="D302" s="311">
        <f>C295*C286/1000*-1</f>
        <v>-4.92</v>
      </c>
      <c r="E302" s="311">
        <f>(C295*C286/1000)*-1</f>
        <v>-4.92</v>
      </c>
      <c r="F302" s="312">
        <v>0</v>
      </c>
      <c r="G302" s="310">
        <f>SUM(H302:J302)</f>
        <v>-46.33</v>
      </c>
      <c r="H302" s="311">
        <f>C296*C286/1000*-1</f>
        <v>-14.35</v>
      </c>
      <c r="I302" s="311">
        <f>C297*C286/1000*-1</f>
        <v>-31.979999999999997</v>
      </c>
      <c r="J302" s="312"/>
      <c r="K302" s="313">
        <f>C302+G302</f>
        <v>-51.25</v>
      </c>
    </row>
    <row r="303" spans="1:12" hidden="1" x14ac:dyDescent="0.3">
      <c r="A303" s="299"/>
      <c r="B303" s="309" t="s">
        <v>200</v>
      </c>
      <c r="C303" s="314">
        <f t="shared" ref="C303:C305" si="24">F303+D303</f>
        <v>0.29519999999999996</v>
      </c>
      <c r="D303" s="315">
        <f>C290*D295/1000</f>
        <v>0.29519999999999996</v>
      </c>
      <c r="E303" s="315">
        <f>C290*D295/1000</f>
        <v>0.29519999999999996</v>
      </c>
      <c r="F303" s="316"/>
      <c r="G303" s="314">
        <f>SUM(H303:J303)</f>
        <v>2.7798000000000003</v>
      </c>
      <c r="H303" s="315">
        <f>C290*D296/1000</f>
        <v>0.8610000000000001</v>
      </c>
      <c r="I303" s="315">
        <f>C290*D297/1000</f>
        <v>1.9188000000000001</v>
      </c>
      <c r="J303" s="316"/>
      <c r="K303" s="313"/>
    </row>
    <row r="304" spans="1:12" hidden="1" x14ac:dyDescent="0.3">
      <c r="A304" s="299"/>
      <c r="B304" s="309" t="s">
        <v>121</v>
      </c>
      <c r="C304" s="317">
        <f t="shared" si="24"/>
        <v>0.68879999999999997</v>
      </c>
      <c r="D304" s="318">
        <f>C293*D295</f>
        <v>0.68879999999999997</v>
      </c>
      <c r="E304" s="318">
        <f>C293*D295</f>
        <v>0.68879999999999997</v>
      </c>
      <c r="F304" s="319">
        <f>F309</f>
        <v>0</v>
      </c>
      <c r="G304" s="317">
        <f>SUM(H304:J304)</f>
        <v>6.4862000000000002</v>
      </c>
      <c r="H304" s="318">
        <f>C293*D296</f>
        <v>2.0090000000000003</v>
      </c>
      <c r="I304" s="318">
        <f>C293*D297</f>
        <v>4.4771999999999998</v>
      </c>
      <c r="J304" s="319"/>
      <c r="K304" s="313">
        <f>C304+G304</f>
        <v>7.1749999999999998</v>
      </c>
    </row>
    <row r="305" spans="1:15" ht="15" hidden="1" thickBot="1" x14ac:dyDescent="0.35">
      <c r="A305" s="299"/>
      <c r="B305" s="320" t="s">
        <v>122</v>
      </c>
      <c r="C305" s="321">
        <f t="shared" si="24"/>
        <v>-4.2312000000000003</v>
      </c>
      <c r="D305" s="322">
        <f t="shared" ref="D305:J305" si="25">D302+D304</f>
        <v>-4.2312000000000003</v>
      </c>
      <c r="E305" s="322">
        <f t="shared" si="25"/>
        <v>-4.2312000000000003</v>
      </c>
      <c r="F305" s="323">
        <f t="shared" si="25"/>
        <v>0</v>
      </c>
      <c r="G305" s="321">
        <f t="shared" si="25"/>
        <v>-39.843800000000002</v>
      </c>
      <c r="H305" s="322">
        <f t="shared" si="25"/>
        <v>-12.340999999999999</v>
      </c>
      <c r="I305" s="322">
        <f t="shared" si="25"/>
        <v>-27.502799999999997</v>
      </c>
      <c r="J305" s="323">
        <f t="shared" si="25"/>
        <v>0</v>
      </c>
      <c r="K305" s="324">
        <f>K302+K304</f>
        <v>-44.075000000000003</v>
      </c>
    </row>
    <row r="306" spans="1:15" hidden="1" x14ac:dyDescent="0.3">
      <c r="A306" s="299"/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</row>
    <row r="307" spans="1:15" ht="15" hidden="1" thickBot="1" x14ac:dyDescent="0.35">
      <c r="A307" s="299"/>
      <c r="B307" s="473" t="s">
        <v>132</v>
      </c>
      <c r="C307" s="476" t="s">
        <v>8</v>
      </c>
      <c r="D307" s="477"/>
      <c r="E307" s="477"/>
      <c r="F307" s="478"/>
      <c r="G307" s="476" t="s">
        <v>9</v>
      </c>
      <c r="H307" s="477"/>
      <c r="I307" s="477"/>
      <c r="J307" s="478"/>
      <c r="K307" s="484" t="s">
        <v>117</v>
      </c>
    </row>
    <row r="308" spans="1:15" hidden="1" x14ac:dyDescent="0.3">
      <c r="A308" s="299"/>
      <c r="B308" s="474"/>
      <c r="C308" s="487" t="s">
        <v>118</v>
      </c>
      <c r="D308" s="489" t="s">
        <v>13</v>
      </c>
      <c r="E308" s="489" t="s">
        <v>14</v>
      </c>
      <c r="F308" s="491" t="s">
        <v>15</v>
      </c>
      <c r="G308" s="487" t="s">
        <v>118</v>
      </c>
      <c r="H308" s="489" t="s">
        <v>119</v>
      </c>
      <c r="I308" s="489" t="s">
        <v>18</v>
      </c>
      <c r="J308" s="491" t="s">
        <v>19</v>
      </c>
      <c r="K308" s="485"/>
    </row>
    <row r="309" spans="1:15" ht="33.6" hidden="1" customHeight="1" thickBot="1" x14ac:dyDescent="0.35">
      <c r="A309" s="299"/>
      <c r="B309" s="475"/>
      <c r="C309" s="488"/>
      <c r="D309" s="490"/>
      <c r="E309" s="490"/>
      <c r="F309" s="492"/>
      <c r="G309" s="488"/>
      <c r="H309" s="490"/>
      <c r="I309" s="490"/>
      <c r="J309" s="492"/>
      <c r="K309" s="486"/>
    </row>
    <row r="310" spans="1:15" hidden="1" x14ac:dyDescent="0.3">
      <c r="A310" s="299"/>
      <c r="B310" s="309" t="s">
        <v>133</v>
      </c>
      <c r="C310" s="325">
        <f>D310+F310</f>
        <v>0.96909363042725127</v>
      </c>
      <c r="D310" s="326">
        <f t="shared" ref="D310:J310" si="26">D230</f>
        <v>0.39804804095041924</v>
      </c>
      <c r="E310" s="326">
        <f t="shared" si="26"/>
        <v>0.12438321747358057</v>
      </c>
      <c r="F310" s="327">
        <f t="shared" si="26"/>
        <v>0.57104558947683204</v>
      </c>
      <c r="G310" s="325">
        <f t="shared" si="26"/>
        <v>1.2648944449255191</v>
      </c>
      <c r="H310" s="326">
        <f t="shared" si="26"/>
        <v>0.49452431334043878</v>
      </c>
      <c r="I310" s="326">
        <f t="shared" si="26"/>
        <v>0.63809149937038034</v>
      </c>
      <c r="J310" s="327">
        <f t="shared" si="26"/>
        <v>0.13227863221469999</v>
      </c>
      <c r="K310" s="328">
        <f>C310+G310</f>
        <v>2.2339880753527703</v>
      </c>
    </row>
    <row r="311" spans="1:15" hidden="1" x14ac:dyDescent="0.3">
      <c r="A311" s="299"/>
      <c r="B311" s="309" t="s">
        <v>134</v>
      </c>
      <c r="C311" s="329">
        <f>D311+F311</f>
        <v>0.96349245834307351</v>
      </c>
      <c r="D311" s="330">
        <f>($E$49+D305)/$F$18</f>
        <v>0.39244686886624153</v>
      </c>
      <c r="E311" s="330">
        <f>($F$49+E305)/$F$18</f>
        <v>0.11878204538940287</v>
      </c>
      <c r="F311" s="331">
        <f>($G$49+F305)/$G$18</f>
        <v>0.57104558947683204</v>
      </c>
      <c r="G311" s="329">
        <f>H311+I311+J311</f>
        <v>1.2039029994325701</v>
      </c>
      <c r="H311" s="330">
        <f>(H305+$I$49)/$I$18</f>
        <v>0.47570246451473752</v>
      </c>
      <c r="I311" s="330">
        <f>(I305+$J$49)/$J$18</f>
        <v>0.5959219027031325</v>
      </c>
      <c r="J311" s="331">
        <f>(J305+$K$49)/$K$18</f>
        <v>0.13227863221469999</v>
      </c>
      <c r="K311" s="328">
        <f>C311+G311</f>
        <v>2.1673954577756436</v>
      </c>
    </row>
    <row r="312" spans="1:15" ht="15" hidden="1" thickBot="1" x14ac:dyDescent="0.35">
      <c r="A312" s="299"/>
      <c r="B312" s="332" t="s">
        <v>135</v>
      </c>
      <c r="C312" s="333">
        <f>C311-C310</f>
        <v>-5.6011720841777635E-3</v>
      </c>
      <c r="D312" s="334">
        <f t="shared" ref="D312:J312" si="27">D311-D310</f>
        <v>-5.601172084177708E-3</v>
      </c>
      <c r="E312" s="334">
        <f t="shared" si="27"/>
        <v>-5.6011720841776941E-3</v>
      </c>
      <c r="F312" s="335">
        <f t="shared" si="27"/>
        <v>0</v>
      </c>
      <c r="G312" s="333">
        <f t="shared" si="27"/>
        <v>-6.0991445492948992E-2</v>
      </c>
      <c r="H312" s="334">
        <f t="shared" si="27"/>
        <v>-1.8821848825701259E-2</v>
      </c>
      <c r="I312" s="334">
        <f t="shared" si="27"/>
        <v>-4.2169596667247844E-2</v>
      </c>
      <c r="J312" s="335">
        <f t="shared" si="27"/>
        <v>0</v>
      </c>
      <c r="K312" s="336">
        <f>C312+G312</f>
        <v>-6.6592617577126756E-2</v>
      </c>
    </row>
    <row r="313" spans="1:15" hidden="1" x14ac:dyDescent="0.3"/>
    <row r="314" spans="1:15" ht="15" outlineLevel="1" thickBot="1" x14ac:dyDescent="0.35">
      <c r="A314" s="1" t="s">
        <v>201</v>
      </c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6" outlineLevel="1" thickTop="1" thickBot="1" x14ac:dyDescent="0.35"/>
    <row r="316" spans="1:15" ht="34.200000000000003" outlineLevel="1" x14ac:dyDescent="0.3">
      <c r="B316" s="190" t="s">
        <v>107</v>
      </c>
      <c r="C316" s="191" t="s">
        <v>108</v>
      </c>
    </row>
    <row r="317" spans="1:15" outlineLevel="1" x14ac:dyDescent="0.3">
      <c r="B317" s="178" t="s">
        <v>109</v>
      </c>
      <c r="C317" s="192">
        <v>0</v>
      </c>
    </row>
    <row r="318" spans="1:15" outlineLevel="1" x14ac:dyDescent="0.3">
      <c r="B318" s="178" t="s">
        <v>110</v>
      </c>
      <c r="C318" s="192">
        <v>0</v>
      </c>
    </row>
    <row r="319" spans="1:15" outlineLevel="1" x14ac:dyDescent="0.3">
      <c r="B319" s="178" t="s">
        <v>111</v>
      </c>
      <c r="C319" s="192">
        <v>178</v>
      </c>
    </row>
    <row r="320" spans="1:15" outlineLevel="1" x14ac:dyDescent="0.3">
      <c r="B320" s="178" t="s">
        <v>112</v>
      </c>
      <c r="C320" s="192">
        <v>178</v>
      </c>
    </row>
    <row r="321" spans="2:11" ht="15" outlineLevel="1" thickBot="1" x14ac:dyDescent="0.35">
      <c r="B321" s="184" t="s">
        <v>113</v>
      </c>
      <c r="C321" s="193">
        <v>178</v>
      </c>
    </row>
    <row r="322" spans="2:11" ht="15" outlineLevel="1" thickBot="1" x14ac:dyDescent="0.35"/>
    <row r="323" spans="2:11" ht="79.8" outlineLevel="1" x14ac:dyDescent="0.3">
      <c r="B323" s="194" t="s">
        <v>107</v>
      </c>
      <c r="C323" s="191" t="s">
        <v>114</v>
      </c>
      <c r="D323" s="191" t="s">
        <v>115</v>
      </c>
    </row>
    <row r="324" spans="2:11" outlineLevel="1" x14ac:dyDescent="0.3">
      <c r="B324" s="178" t="s">
        <v>109</v>
      </c>
      <c r="C324" s="192">
        <v>25.2</v>
      </c>
      <c r="D324" s="192">
        <f>C324*C317/1000</f>
        <v>0</v>
      </c>
    </row>
    <row r="325" spans="2:11" outlineLevel="1" x14ac:dyDescent="0.3">
      <c r="B325" s="178" t="s">
        <v>110</v>
      </c>
      <c r="C325" s="192">
        <v>25.2</v>
      </c>
      <c r="D325" s="192">
        <f t="shared" ref="D325:D328" si="28">C325*C318/1000</f>
        <v>0</v>
      </c>
    </row>
    <row r="326" spans="2:11" outlineLevel="1" x14ac:dyDescent="0.3">
      <c r="B326" s="178" t="s">
        <v>111</v>
      </c>
      <c r="C326" s="192">
        <v>25.2</v>
      </c>
      <c r="D326" s="192">
        <f t="shared" si="28"/>
        <v>4.4855999999999998</v>
      </c>
    </row>
    <row r="327" spans="2:11" outlineLevel="1" x14ac:dyDescent="0.3">
      <c r="B327" s="178" t="s">
        <v>112</v>
      </c>
      <c r="C327" s="192">
        <v>25.2</v>
      </c>
      <c r="D327" s="192">
        <f t="shared" si="28"/>
        <v>4.4855999999999998</v>
      </c>
    </row>
    <row r="328" spans="2:11" ht="15" outlineLevel="1" thickBot="1" x14ac:dyDescent="0.35">
      <c r="B328" s="184" t="s">
        <v>113</v>
      </c>
      <c r="C328" s="193">
        <v>25.2</v>
      </c>
      <c r="D328" s="193">
        <f t="shared" si="28"/>
        <v>4.4855999999999998</v>
      </c>
    </row>
    <row r="329" spans="2:11" ht="15" outlineLevel="1" thickBot="1" x14ac:dyDescent="0.35"/>
    <row r="330" spans="2:11" ht="15" outlineLevel="1" thickBot="1" x14ac:dyDescent="0.35">
      <c r="B330" s="423" t="s">
        <v>116</v>
      </c>
      <c r="C330" s="426" t="s">
        <v>8</v>
      </c>
      <c r="D330" s="427"/>
      <c r="E330" s="427"/>
      <c r="F330" s="428"/>
      <c r="G330" s="426" t="s">
        <v>9</v>
      </c>
      <c r="H330" s="427"/>
      <c r="I330" s="427"/>
      <c r="J330" s="428"/>
      <c r="K330" s="407" t="s">
        <v>117</v>
      </c>
    </row>
    <row r="331" spans="2:11" outlineLevel="1" x14ac:dyDescent="0.3">
      <c r="B331" s="424"/>
      <c r="C331" s="431" t="s">
        <v>118</v>
      </c>
      <c r="D331" s="429" t="s">
        <v>13</v>
      </c>
      <c r="E331" s="429" t="s">
        <v>14</v>
      </c>
      <c r="F331" s="417" t="s">
        <v>15</v>
      </c>
      <c r="G331" s="431" t="s">
        <v>118</v>
      </c>
      <c r="H331" s="429" t="s">
        <v>119</v>
      </c>
      <c r="I331" s="429" t="s">
        <v>18</v>
      </c>
      <c r="J331" s="417" t="s">
        <v>19</v>
      </c>
      <c r="K331" s="408"/>
    </row>
    <row r="332" spans="2:11" ht="33" customHeight="1" outlineLevel="1" thickBot="1" x14ac:dyDescent="0.35">
      <c r="B332" s="425"/>
      <c r="C332" s="435"/>
      <c r="D332" s="436"/>
      <c r="E332" s="436"/>
      <c r="F332" s="437"/>
      <c r="G332" s="435"/>
      <c r="H332" s="436"/>
      <c r="I332" s="436"/>
      <c r="J332" s="437"/>
      <c r="K332" s="409"/>
    </row>
    <row r="333" spans="2:11" outlineLevel="1" x14ac:dyDescent="0.3">
      <c r="B333" s="178" t="s">
        <v>120</v>
      </c>
      <c r="C333" s="195">
        <f>SUM(D333:F333)</f>
        <v>0</v>
      </c>
      <c r="D333" s="196">
        <f>D324*$E$59</f>
        <v>0</v>
      </c>
      <c r="E333" s="196">
        <f>D324*$F$59</f>
        <v>0</v>
      </c>
      <c r="F333" s="197">
        <f>D325*$G$59</f>
        <v>0</v>
      </c>
      <c r="G333" s="195">
        <f>SUM(H333:J333)</f>
        <v>1.7687252528745421</v>
      </c>
      <c r="H333" s="196">
        <f>D326*$I$59</f>
        <v>0.24067709887344479</v>
      </c>
      <c r="I333" s="196">
        <f>D327*$J$59</f>
        <v>0.76402407700054853</v>
      </c>
      <c r="J333" s="197">
        <f>D328*$J$59</f>
        <v>0.76402407700054853</v>
      </c>
      <c r="K333" s="198">
        <f>C333+G333</f>
        <v>1.7687252528745421</v>
      </c>
    </row>
    <row r="334" spans="2:11" outlineLevel="1" x14ac:dyDescent="0.3">
      <c r="B334" s="178" t="s">
        <v>121</v>
      </c>
      <c r="C334" s="179">
        <f>SUM(D334:F334)</f>
        <v>0</v>
      </c>
      <c r="D334" s="199"/>
      <c r="E334" s="199"/>
      <c r="F334" s="200">
        <f>F339</f>
        <v>0</v>
      </c>
      <c r="G334" s="179">
        <f>SUM(H334:J334)</f>
        <v>2.306</v>
      </c>
      <c r="H334" s="199">
        <f>F340</f>
        <v>2.306</v>
      </c>
      <c r="I334" s="199"/>
      <c r="J334" s="200"/>
      <c r="K334" s="198">
        <f>C334+G334</f>
        <v>2.306</v>
      </c>
    </row>
    <row r="335" spans="2:11" ht="15" outlineLevel="1" thickBot="1" x14ac:dyDescent="0.35">
      <c r="B335" s="201" t="s">
        <v>122</v>
      </c>
      <c r="C335" s="202">
        <f>C333+C334</f>
        <v>0</v>
      </c>
      <c r="D335" s="203">
        <f t="shared" ref="D335:J335" si="29">D333+D334</f>
        <v>0</v>
      </c>
      <c r="E335" s="203">
        <f t="shared" si="29"/>
        <v>0</v>
      </c>
      <c r="F335" s="204">
        <f t="shared" si="29"/>
        <v>0</v>
      </c>
      <c r="G335" s="202">
        <f t="shared" si="29"/>
        <v>4.0747252528745417</v>
      </c>
      <c r="H335" s="203">
        <f t="shared" si="29"/>
        <v>2.5466770988734448</v>
      </c>
      <c r="I335" s="203">
        <f t="shared" si="29"/>
        <v>0.76402407700054853</v>
      </c>
      <c r="J335" s="204">
        <f t="shared" si="29"/>
        <v>0.76402407700054853</v>
      </c>
      <c r="K335" s="205">
        <f>K333+K334</f>
        <v>4.0747252528745417</v>
      </c>
    </row>
    <row r="336" spans="2:11" ht="15" outlineLevel="1" thickBot="1" x14ac:dyDescent="0.35"/>
    <row r="337" spans="2:11" ht="34.200000000000003" outlineLevel="1" x14ac:dyDescent="0.3">
      <c r="B337" s="206" t="s">
        <v>123</v>
      </c>
      <c r="C337" s="207" t="s">
        <v>124</v>
      </c>
      <c r="D337" s="208" t="s">
        <v>125</v>
      </c>
      <c r="E337" s="208" t="s">
        <v>126</v>
      </c>
      <c r="F337" s="209" t="s">
        <v>127</v>
      </c>
    </row>
    <row r="338" spans="2:11" outlineLevel="1" x14ac:dyDescent="0.3">
      <c r="B338" s="210" t="s">
        <v>128</v>
      </c>
      <c r="C338" s="179">
        <f>SUM(C339:C340)</f>
        <v>0</v>
      </c>
      <c r="D338" s="199">
        <f>SUM(D339:D340)</f>
        <v>115.3</v>
      </c>
      <c r="E338" s="199"/>
      <c r="F338" s="200"/>
    </row>
    <row r="339" spans="2:11" outlineLevel="1" x14ac:dyDescent="0.3">
      <c r="B339" s="211" t="s">
        <v>129</v>
      </c>
      <c r="C339" s="179">
        <v>0</v>
      </c>
      <c r="D339" s="199">
        <v>0</v>
      </c>
      <c r="E339" s="199">
        <v>50</v>
      </c>
      <c r="F339" s="200">
        <f>D339/E339</f>
        <v>0</v>
      </c>
    </row>
    <row r="340" spans="2:11" ht="15" outlineLevel="1" thickBot="1" x14ac:dyDescent="0.35">
      <c r="B340" s="212" t="s">
        <v>130</v>
      </c>
      <c r="C340" s="186"/>
      <c r="D340" s="354">
        <v>115.3</v>
      </c>
      <c r="E340" s="213">
        <v>50</v>
      </c>
      <c r="F340" s="214">
        <f>D340/E340</f>
        <v>2.306</v>
      </c>
    </row>
    <row r="341" spans="2:11" ht="15" outlineLevel="1" thickBot="1" x14ac:dyDescent="0.35">
      <c r="F341" t="s">
        <v>131</v>
      </c>
    </row>
    <row r="342" spans="2:11" ht="15" outlineLevel="1" thickBot="1" x14ac:dyDescent="0.35">
      <c r="B342" s="423" t="s">
        <v>132</v>
      </c>
      <c r="C342" s="426" t="s">
        <v>8</v>
      </c>
      <c r="D342" s="427"/>
      <c r="E342" s="427"/>
      <c r="F342" s="428"/>
      <c r="G342" s="426" t="s">
        <v>9</v>
      </c>
      <c r="H342" s="427"/>
      <c r="I342" s="427"/>
      <c r="J342" s="428"/>
      <c r="K342" s="407" t="s">
        <v>117</v>
      </c>
    </row>
    <row r="343" spans="2:11" outlineLevel="1" x14ac:dyDescent="0.3">
      <c r="B343" s="424"/>
      <c r="C343" s="431" t="s">
        <v>118</v>
      </c>
      <c r="D343" s="429" t="s">
        <v>13</v>
      </c>
      <c r="E343" s="429" t="s">
        <v>14</v>
      </c>
      <c r="F343" s="417" t="s">
        <v>15</v>
      </c>
      <c r="G343" s="431" t="s">
        <v>118</v>
      </c>
      <c r="H343" s="429" t="s">
        <v>119</v>
      </c>
      <c r="I343" s="429" t="s">
        <v>18</v>
      </c>
      <c r="J343" s="417" t="s">
        <v>19</v>
      </c>
      <c r="K343" s="408"/>
    </row>
    <row r="344" spans="2:11" ht="34.799999999999997" customHeight="1" outlineLevel="1" thickBot="1" x14ac:dyDescent="0.35">
      <c r="B344" s="425"/>
      <c r="C344" s="435"/>
      <c r="D344" s="436"/>
      <c r="E344" s="436"/>
      <c r="F344" s="437"/>
      <c r="G344" s="435"/>
      <c r="H344" s="436"/>
      <c r="I344" s="436"/>
      <c r="J344" s="437"/>
      <c r="K344" s="409"/>
    </row>
    <row r="345" spans="2:11" outlineLevel="1" x14ac:dyDescent="0.3">
      <c r="B345" s="178" t="s">
        <v>133</v>
      </c>
      <c r="C345" s="215">
        <f>D345+F345</f>
        <v>0.96909363042725127</v>
      </c>
      <c r="D345" s="216">
        <f>D310</f>
        <v>0.39804804095041924</v>
      </c>
      <c r="E345" s="216">
        <f>E310</f>
        <v>0.12438321747358057</v>
      </c>
      <c r="F345" s="217">
        <f>F310</f>
        <v>0.57104558947683204</v>
      </c>
      <c r="G345" s="215">
        <f>H345+I345+J345</f>
        <v>1.2648944449255191</v>
      </c>
      <c r="H345" s="216">
        <f>H310</f>
        <v>0.49452431334043878</v>
      </c>
      <c r="I345" s="216">
        <f>I310</f>
        <v>0.63809149937038034</v>
      </c>
      <c r="J345" s="217">
        <f>J310</f>
        <v>0.13227863221469999</v>
      </c>
      <c r="K345" s="80">
        <f>C345+G345</f>
        <v>2.2339880753527703</v>
      </c>
    </row>
    <row r="346" spans="2:11" outlineLevel="1" x14ac:dyDescent="0.3">
      <c r="B346" s="178" t="s">
        <v>134</v>
      </c>
      <c r="C346" s="218">
        <f>D346+F346</f>
        <v>0.96909363042725127</v>
      </c>
      <c r="D346" s="219">
        <f>($E$49+D335)/(D324+$F$18)</f>
        <v>0.39804804095041924</v>
      </c>
      <c r="E346" s="219">
        <f>($F$49+E335)/(D324+$F$18)</f>
        <v>0.12438321747358057</v>
      </c>
      <c r="F346" s="220">
        <f>($G$49+F335)/(D325+$G$18)</f>
        <v>0.57104558947683204</v>
      </c>
      <c r="G346" s="218">
        <f>H346+I346+J346</f>
        <v>1.2624643620698834</v>
      </c>
      <c r="H346" s="219">
        <f>(H335+$I$49)/($I$18+D326)</f>
        <v>0.49502182751306523</v>
      </c>
      <c r="I346" s="219">
        <f>(I335+$J$49)/($J$18+D327)</f>
        <v>0.63489634001889261</v>
      </c>
      <c r="J346" s="220">
        <f>(J335+$K$49)/($K$18+D328)</f>
        <v>0.13254619453792565</v>
      </c>
      <c r="K346" s="80">
        <f>C346+G346</f>
        <v>2.2315579924971347</v>
      </c>
    </row>
    <row r="347" spans="2:11" ht="15" outlineLevel="1" thickBot="1" x14ac:dyDescent="0.35">
      <c r="B347" s="221" t="s">
        <v>135</v>
      </c>
      <c r="C347" s="222">
        <f>C346-C345</f>
        <v>0</v>
      </c>
      <c r="D347" s="223">
        <f t="shared" ref="D347:J347" si="30">D346-D345</f>
        <v>0</v>
      </c>
      <c r="E347" s="223">
        <f t="shared" si="30"/>
        <v>0</v>
      </c>
      <c r="F347" s="224">
        <f t="shared" si="30"/>
        <v>0</v>
      </c>
      <c r="G347" s="222">
        <f t="shared" si="30"/>
        <v>-2.430082855635618E-3</v>
      </c>
      <c r="H347" s="223">
        <f t="shared" si="30"/>
        <v>4.9751417262644537E-4</v>
      </c>
      <c r="I347" s="223">
        <f t="shared" si="30"/>
        <v>-3.1951593514877308E-3</v>
      </c>
      <c r="J347" s="224">
        <f t="shared" si="30"/>
        <v>2.6756232322566742E-4</v>
      </c>
      <c r="K347" s="225">
        <f>C347+G347</f>
        <v>-2.430082855635618E-3</v>
      </c>
    </row>
    <row r="348" spans="2:11" outlineLevel="1" x14ac:dyDescent="0.3"/>
  </sheetData>
  <mergeCells count="267">
    <mergeCell ref="B8:M8"/>
    <mergeCell ref="A12:A15"/>
    <mergeCell ref="B12:B15"/>
    <mergeCell ref="C12:F12"/>
    <mergeCell ref="C13:C15"/>
    <mergeCell ref="D13:G13"/>
    <mergeCell ref="H13:K13"/>
    <mergeCell ref="L13:L15"/>
    <mergeCell ref="M13:N13"/>
    <mergeCell ref="D14:D15"/>
    <mergeCell ref="K14:K15"/>
    <mergeCell ref="M14:M15"/>
    <mergeCell ref="N14:N15"/>
    <mergeCell ref="A53:A55"/>
    <mergeCell ref="B53:B55"/>
    <mergeCell ref="C53:C55"/>
    <mergeCell ref="D53:G53"/>
    <mergeCell ref="H53:K53"/>
    <mergeCell ref="L53:L55"/>
    <mergeCell ref="M53:N53"/>
    <mergeCell ref="E14:E15"/>
    <mergeCell ref="F14:F15"/>
    <mergeCell ref="G14:G15"/>
    <mergeCell ref="H14:H15"/>
    <mergeCell ref="I14:I15"/>
    <mergeCell ref="J14:J15"/>
    <mergeCell ref="N54:N55"/>
    <mergeCell ref="M54:M55"/>
    <mergeCell ref="B83:B85"/>
    <mergeCell ref="C83:F83"/>
    <mergeCell ref="G83:J83"/>
    <mergeCell ref="K83:K85"/>
    <mergeCell ref="C84:C85"/>
    <mergeCell ref="D84:D85"/>
    <mergeCell ref="D54:D55"/>
    <mergeCell ref="E54:E55"/>
    <mergeCell ref="F54:F55"/>
    <mergeCell ref="G54:G55"/>
    <mergeCell ref="H54:H55"/>
    <mergeCell ref="I54:I55"/>
    <mergeCell ref="E84:E85"/>
    <mergeCell ref="F84:F85"/>
    <mergeCell ref="G84:G85"/>
    <mergeCell ref="H84:H85"/>
    <mergeCell ref="I84:I85"/>
    <mergeCell ref="J84:J85"/>
    <mergeCell ref="J54:J55"/>
    <mergeCell ref="K54:K55"/>
    <mergeCell ref="G95:J95"/>
    <mergeCell ref="K95:K97"/>
    <mergeCell ref="C96:C97"/>
    <mergeCell ref="D96:D97"/>
    <mergeCell ref="E96:E97"/>
    <mergeCell ref="F96:F97"/>
    <mergeCell ref="G96:G97"/>
    <mergeCell ref="H96:H97"/>
    <mergeCell ref="G119:G120"/>
    <mergeCell ref="H119:H120"/>
    <mergeCell ref="I119:I120"/>
    <mergeCell ref="J119:J120"/>
    <mergeCell ref="B130:B132"/>
    <mergeCell ref="C130:F130"/>
    <mergeCell ref="G130:J130"/>
    <mergeCell ref="I96:I97"/>
    <mergeCell ref="J96:J97"/>
    <mergeCell ref="B118:B120"/>
    <mergeCell ref="C118:F118"/>
    <mergeCell ref="G118:J118"/>
    <mergeCell ref="K130:K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18:K120"/>
    <mergeCell ref="C119:C120"/>
    <mergeCell ref="D119:D120"/>
    <mergeCell ref="E119:E120"/>
    <mergeCell ref="F119:F120"/>
    <mergeCell ref="B95:B97"/>
    <mergeCell ref="C95:F95"/>
    <mergeCell ref="O140:P140"/>
    <mergeCell ref="B173:B175"/>
    <mergeCell ref="C173:F173"/>
    <mergeCell ref="G173:J173"/>
    <mergeCell ref="K173:K175"/>
    <mergeCell ref="L173:L175"/>
    <mergeCell ref="C174:C175"/>
    <mergeCell ref="D174:D175"/>
    <mergeCell ref="E174:E175"/>
    <mergeCell ref="B139:B141"/>
    <mergeCell ref="C139:G139"/>
    <mergeCell ref="H139:L139"/>
    <mergeCell ref="M139:P139"/>
    <mergeCell ref="C140:D140"/>
    <mergeCell ref="E140:F140"/>
    <mergeCell ref="G140:G141"/>
    <mergeCell ref="H140:I140"/>
    <mergeCell ref="J140:K140"/>
    <mergeCell ref="L140:L141"/>
    <mergeCell ref="F174:F175"/>
    <mergeCell ref="G174:G175"/>
    <mergeCell ref="H174:H175"/>
    <mergeCell ref="I174:I175"/>
    <mergeCell ref="J174:J175"/>
    <mergeCell ref="B186:B188"/>
    <mergeCell ref="C186:F186"/>
    <mergeCell ref="G186:J186"/>
    <mergeCell ref="M140:N140"/>
    <mergeCell ref="K186:K188"/>
    <mergeCell ref="L186:L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G195:J195"/>
    <mergeCell ref="K195:K197"/>
    <mergeCell ref="C196:C197"/>
    <mergeCell ref="D196:D197"/>
    <mergeCell ref="E196:E197"/>
    <mergeCell ref="F196:F197"/>
    <mergeCell ref="G196:G197"/>
    <mergeCell ref="H196:H197"/>
    <mergeCell ref="G228:G229"/>
    <mergeCell ref="H228:H229"/>
    <mergeCell ref="I228:I229"/>
    <mergeCell ref="J228:J229"/>
    <mergeCell ref="B236:B238"/>
    <mergeCell ref="C236:F236"/>
    <mergeCell ref="G236:J236"/>
    <mergeCell ref="I196:I197"/>
    <mergeCell ref="J196:J197"/>
    <mergeCell ref="B227:B229"/>
    <mergeCell ref="C227:F227"/>
    <mergeCell ref="G227:J227"/>
    <mergeCell ref="K236:K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K227:K229"/>
    <mergeCell ref="C228:C229"/>
    <mergeCell ref="D228:D229"/>
    <mergeCell ref="E228:E229"/>
    <mergeCell ref="F228:F229"/>
    <mergeCell ref="B195:B197"/>
    <mergeCell ref="C195:F195"/>
    <mergeCell ref="C249:D249"/>
    <mergeCell ref="C250:D250"/>
    <mergeCell ref="C251:D251"/>
    <mergeCell ref="B253:B255"/>
    <mergeCell ref="C253:F253"/>
    <mergeCell ref="G253:J253"/>
    <mergeCell ref="B243:D243"/>
    <mergeCell ref="C244:D244"/>
    <mergeCell ref="C245:D245"/>
    <mergeCell ref="C246:D246"/>
    <mergeCell ref="C247:D247"/>
    <mergeCell ref="C248:D248"/>
    <mergeCell ref="B262:D262"/>
    <mergeCell ref="C263:D263"/>
    <mergeCell ref="C264:D264"/>
    <mergeCell ref="C265:D265"/>
    <mergeCell ref="C266:D266"/>
    <mergeCell ref="C267:D267"/>
    <mergeCell ref="K253:K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D277:D278"/>
    <mergeCell ref="E277:E278"/>
    <mergeCell ref="F277:F278"/>
    <mergeCell ref="B269:B271"/>
    <mergeCell ref="C269:F269"/>
    <mergeCell ref="G269:J269"/>
    <mergeCell ref="K269:K271"/>
    <mergeCell ref="C270:C271"/>
    <mergeCell ref="D270:D271"/>
    <mergeCell ref="E270:E271"/>
    <mergeCell ref="F270:F271"/>
    <mergeCell ref="G270:G271"/>
    <mergeCell ref="H270:H271"/>
    <mergeCell ref="G277:G278"/>
    <mergeCell ref="H277:H278"/>
    <mergeCell ref="I277:I278"/>
    <mergeCell ref="J277:J278"/>
    <mergeCell ref="B285:D285"/>
    <mergeCell ref="C286:D286"/>
    <mergeCell ref="I270:I271"/>
    <mergeCell ref="J270:J271"/>
    <mergeCell ref="B276:B278"/>
    <mergeCell ref="C276:F276"/>
    <mergeCell ref="G276:J276"/>
    <mergeCell ref="K299:K301"/>
    <mergeCell ref="C300:C301"/>
    <mergeCell ref="D300:D301"/>
    <mergeCell ref="E300:E301"/>
    <mergeCell ref="F300:F301"/>
    <mergeCell ref="C287:D287"/>
    <mergeCell ref="C288:D288"/>
    <mergeCell ref="C289:D289"/>
    <mergeCell ref="C290:D290"/>
    <mergeCell ref="C291:D291"/>
    <mergeCell ref="C292:D292"/>
    <mergeCell ref="G300:G301"/>
    <mergeCell ref="H300:H301"/>
    <mergeCell ref="I300:I301"/>
    <mergeCell ref="J300:J301"/>
    <mergeCell ref="K276:K278"/>
    <mergeCell ref="C277:C278"/>
    <mergeCell ref="B307:B309"/>
    <mergeCell ref="C307:F307"/>
    <mergeCell ref="G307:J307"/>
    <mergeCell ref="C293:D293"/>
    <mergeCell ref="B294:D294"/>
    <mergeCell ref="B299:B301"/>
    <mergeCell ref="C299:F299"/>
    <mergeCell ref="G299:J299"/>
    <mergeCell ref="K307:K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42:K344"/>
    <mergeCell ref="C343:C344"/>
    <mergeCell ref="D343:D344"/>
    <mergeCell ref="E343:E344"/>
    <mergeCell ref="F343:F344"/>
    <mergeCell ref="B330:B332"/>
    <mergeCell ref="C330:F330"/>
    <mergeCell ref="G330:J330"/>
    <mergeCell ref="K330:K332"/>
    <mergeCell ref="C331:C332"/>
    <mergeCell ref="D331:D332"/>
    <mergeCell ref="E331:E332"/>
    <mergeCell ref="F331:F332"/>
    <mergeCell ref="G331:G332"/>
    <mergeCell ref="H331:H332"/>
    <mergeCell ref="G343:G344"/>
    <mergeCell ref="H343:H344"/>
    <mergeCell ref="I343:I344"/>
    <mergeCell ref="J343:J344"/>
    <mergeCell ref="I331:I332"/>
    <mergeCell ref="J331:J332"/>
    <mergeCell ref="B342:B344"/>
    <mergeCell ref="C342:F342"/>
    <mergeCell ref="G342:J342"/>
  </mergeCells>
  <conditionalFormatting sqref="B155:B156">
    <cfRule type="cellIs" dxfId="8" priority="1" operator="equal">
      <formula>0</formula>
    </cfRule>
  </conditionalFormatting>
  <conditionalFormatting sqref="L19">
    <cfRule type="cellIs" dxfId="7" priority="3" stopIfTrue="1" operator="equal">
      <formula>0</formula>
    </cfRule>
  </conditionalFormatting>
  <conditionalFormatting sqref="O19">
    <cfRule type="cellIs" dxfId="6" priority="2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scale="55" fitToHeight="0" orientation="landscape" r:id="rId1"/>
  <headerFooter scaleWithDoc="0" alignWithMargins="0">
    <oddHeader>&amp;R2023 m. rugpjūčio 8 d. Bendrovės valdybos protokolo Nr.9 priedas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3525-1E70-4DAF-A637-49998AC6343E}">
  <dimension ref="A1:U381"/>
  <sheetViews>
    <sheetView zoomScale="87" zoomScaleNormal="87" workbookViewId="0">
      <selection activeCell="I1" sqref="I1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10.6640625" customWidth="1"/>
    <col min="12" max="12" width="16" customWidth="1"/>
    <col min="13" max="13" width="10.109375" customWidth="1"/>
    <col min="14" max="14" width="10.33203125" customWidth="1"/>
    <col min="15" max="15" width="11.5546875" customWidth="1"/>
    <col min="20" max="20" width="9.6640625" bestFit="1" customWidth="1"/>
  </cols>
  <sheetData>
    <row r="1" spans="1:15" ht="15.6" x14ac:dyDescent="0.3">
      <c r="I1" s="341" t="s">
        <v>206</v>
      </c>
    </row>
    <row r="2" spans="1:15" ht="15.6" x14ac:dyDescent="0.3">
      <c r="I2" s="342" t="s">
        <v>228</v>
      </c>
    </row>
    <row r="3" spans="1:15" ht="15.6" customHeight="1" x14ac:dyDescent="0.3">
      <c r="I3" s="341" t="s">
        <v>207</v>
      </c>
    </row>
    <row r="4" spans="1:15" ht="15.6" customHeight="1" x14ac:dyDescent="0.3">
      <c r="I4" s="341" t="s">
        <v>208</v>
      </c>
    </row>
    <row r="5" spans="1:15" ht="15.6" customHeight="1" x14ac:dyDescent="0.3">
      <c r="I5" s="341" t="s">
        <v>229</v>
      </c>
    </row>
    <row r="6" spans="1:15" ht="15.6" customHeight="1" x14ac:dyDescent="0.3">
      <c r="I6" s="341" t="s">
        <v>230</v>
      </c>
    </row>
    <row r="7" spans="1:15" ht="15.6" customHeight="1" x14ac:dyDescent="0.3">
      <c r="I7" s="341" t="s">
        <v>210</v>
      </c>
    </row>
    <row r="8" spans="1:15" ht="15.6" x14ac:dyDescent="0.3">
      <c r="B8" s="401" t="s">
        <v>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5" ht="6.6" customHeight="1" x14ac:dyDescent="0.3"/>
    <row r="10" spans="1:15" ht="15" thickBot="1" x14ac:dyDescent="0.35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.6" customHeight="1" thickTop="1" thickBot="1" x14ac:dyDescent="0.35"/>
    <row r="12" spans="1:15" ht="15" thickBot="1" x14ac:dyDescent="0.35">
      <c r="A12" s="402" t="s">
        <v>3</v>
      </c>
      <c r="B12" s="402" t="s">
        <v>4</v>
      </c>
      <c r="C12" s="405"/>
      <c r="D12" s="406"/>
      <c r="E12" s="406"/>
      <c r="F12" s="406"/>
      <c r="G12" s="4">
        <v>2016</v>
      </c>
      <c r="H12" s="5" t="s">
        <v>5</v>
      </c>
      <c r="I12" s="6">
        <v>2018</v>
      </c>
      <c r="J12" s="7" t="s">
        <v>6</v>
      </c>
      <c r="K12" s="8"/>
      <c r="L12" s="8"/>
      <c r="M12" s="9"/>
      <c r="N12" s="9"/>
      <c r="O12" s="10"/>
    </row>
    <row r="13" spans="1:15" ht="15" customHeight="1" thickBot="1" x14ac:dyDescent="0.35">
      <c r="A13" s="403"/>
      <c r="B13" s="403"/>
      <c r="C13" s="407" t="s">
        <v>7</v>
      </c>
      <c r="D13" s="410" t="s">
        <v>8</v>
      </c>
      <c r="E13" s="410"/>
      <c r="F13" s="410"/>
      <c r="G13" s="411"/>
      <c r="H13" s="412" t="s">
        <v>9</v>
      </c>
      <c r="I13" s="410"/>
      <c r="J13" s="410"/>
      <c r="K13" s="411"/>
      <c r="L13" s="407" t="s">
        <v>10</v>
      </c>
      <c r="M13" s="413" t="s">
        <v>9</v>
      </c>
      <c r="N13" s="414"/>
      <c r="O13" s="3" t="s">
        <v>11</v>
      </c>
    </row>
    <row r="14" spans="1:15" ht="14.4" customHeight="1" x14ac:dyDescent="0.3">
      <c r="A14" s="403"/>
      <c r="B14" s="403"/>
      <c r="C14" s="408"/>
      <c r="D14" s="415" t="s">
        <v>12</v>
      </c>
      <c r="E14" s="429" t="s">
        <v>13</v>
      </c>
      <c r="F14" s="429" t="s">
        <v>14</v>
      </c>
      <c r="G14" s="417" t="s">
        <v>15</v>
      </c>
      <c r="H14" s="431" t="s">
        <v>16</v>
      </c>
      <c r="I14" s="429" t="s">
        <v>17</v>
      </c>
      <c r="J14" s="429" t="s">
        <v>18</v>
      </c>
      <c r="K14" s="417" t="s">
        <v>19</v>
      </c>
      <c r="L14" s="408"/>
      <c r="M14" s="419" t="s">
        <v>20</v>
      </c>
      <c r="N14" s="421" t="s">
        <v>21</v>
      </c>
      <c r="O14" s="11"/>
    </row>
    <row r="15" spans="1:15" ht="30" customHeight="1" thickBot="1" x14ac:dyDescent="0.35">
      <c r="A15" s="403"/>
      <c r="B15" s="404"/>
      <c r="C15" s="409"/>
      <c r="D15" s="416"/>
      <c r="E15" s="430"/>
      <c r="F15" s="430"/>
      <c r="G15" s="418"/>
      <c r="H15" s="432"/>
      <c r="I15" s="430"/>
      <c r="J15" s="430"/>
      <c r="K15" s="418"/>
      <c r="L15" s="408"/>
      <c r="M15" s="420"/>
      <c r="N15" s="422"/>
      <c r="O15" s="12" t="s">
        <v>22</v>
      </c>
    </row>
    <row r="16" spans="1:15" ht="15" thickBot="1" x14ac:dyDescent="0.35">
      <c r="A16" s="13">
        <v>1</v>
      </c>
      <c r="B16" s="14">
        <v>2</v>
      </c>
      <c r="C16" s="15">
        <v>3</v>
      </c>
      <c r="D16" s="16">
        <v>4</v>
      </c>
      <c r="E16" s="17">
        <v>5</v>
      </c>
      <c r="F16" s="18">
        <v>6</v>
      </c>
      <c r="G16" s="19">
        <v>7</v>
      </c>
      <c r="H16" s="17">
        <v>8</v>
      </c>
      <c r="I16" s="17">
        <v>9</v>
      </c>
      <c r="J16" s="18">
        <v>10</v>
      </c>
      <c r="K16" s="19">
        <v>11</v>
      </c>
      <c r="L16" s="20">
        <v>12</v>
      </c>
      <c r="M16" s="17">
        <v>13</v>
      </c>
      <c r="N16" s="19">
        <v>14</v>
      </c>
      <c r="O16" s="20">
        <v>15</v>
      </c>
    </row>
    <row r="17" spans="1:21" ht="15" thickBot="1" x14ac:dyDescent="0.35">
      <c r="A17" s="21" t="s">
        <v>23</v>
      </c>
      <c r="B17" s="22" t="s">
        <v>24</v>
      </c>
      <c r="C17" s="23"/>
      <c r="D17" s="24" t="s">
        <v>25</v>
      </c>
      <c r="E17" s="25">
        <v>969.49999999999989</v>
      </c>
      <c r="F17" s="26">
        <v>628.07299999999987</v>
      </c>
      <c r="G17" s="27">
        <v>969.85293105622543</v>
      </c>
      <c r="H17" s="28" t="s">
        <v>25</v>
      </c>
      <c r="I17" s="29">
        <v>845.46712041747514</v>
      </c>
      <c r="J17" s="29">
        <v>840.98090983775728</v>
      </c>
      <c r="K17" s="29">
        <v>816.74999999999989</v>
      </c>
      <c r="L17" s="30" t="s">
        <v>25</v>
      </c>
      <c r="M17" s="25">
        <v>807.36648414878846</v>
      </c>
      <c r="N17" s="25">
        <v>1.7999999999999998</v>
      </c>
      <c r="O17" s="31" t="s">
        <v>25</v>
      </c>
    </row>
    <row r="18" spans="1:21" ht="15" thickTop="1" x14ac:dyDescent="0.3">
      <c r="A18" s="32" t="s">
        <v>26</v>
      </c>
      <c r="B18" s="33" t="s">
        <v>27</v>
      </c>
      <c r="C18" s="34"/>
      <c r="D18" s="35" t="s">
        <v>25</v>
      </c>
      <c r="E18" s="36">
        <v>755.41332000000011</v>
      </c>
      <c r="F18" s="37">
        <v>755.41332000000011</v>
      </c>
      <c r="G18" s="38">
        <v>755.68832000000009</v>
      </c>
      <c r="H18" s="39" t="s">
        <v>25</v>
      </c>
      <c r="I18" s="36">
        <v>655.67416433333335</v>
      </c>
      <c r="J18" s="36">
        <v>652.19499766666672</v>
      </c>
      <c r="K18" s="36">
        <v>633.40333099999998</v>
      </c>
      <c r="L18" s="40" t="s">
        <v>25</v>
      </c>
      <c r="M18" s="41">
        <v>403.60000000000008</v>
      </c>
      <c r="N18" s="42">
        <v>1.8000000000000003</v>
      </c>
      <c r="O18" s="40" t="s">
        <v>25</v>
      </c>
    </row>
    <row r="19" spans="1:21" x14ac:dyDescent="0.3">
      <c r="A19" s="43" t="s">
        <v>28</v>
      </c>
      <c r="B19" s="44" t="s">
        <v>29</v>
      </c>
      <c r="C19" s="45"/>
      <c r="D19" s="46" t="s">
        <v>25</v>
      </c>
      <c r="E19" s="41">
        <v>589.71332000000007</v>
      </c>
      <c r="F19" s="37">
        <v>589.71332000000007</v>
      </c>
      <c r="G19" s="42">
        <v>589.71332000000007</v>
      </c>
      <c r="H19" s="47" t="s">
        <v>25</v>
      </c>
      <c r="I19" s="41">
        <v>512.98666433333335</v>
      </c>
      <c r="J19" s="41">
        <v>509.49499766666668</v>
      </c>
      <c r="K19" s="41">
        <v>490.70333100000005</v>
      </c>
      <c r="L19" s="48" t="s">
        <v>25</v>
      </c>
      <c r="M19" s="49" t="s">
        <v>25</v>
      </c>
      <c r="N19" s="50">
        <v>0.80000000000000016</v>
      </c>
      <c r="O19" s="48" t="s">
        <v>25</v>
      </c>
    </row>
    <row r="20" spans="1:21" x14ac:dyDescent="0.3">
      <c r="A20" s="43" t="s">
        <v>30</v>
      </c>
      <c r="B20" s="44" t="s">
        <v>31</v>
      </c>
      <c r="C20" s="45"/>
      <c r="D20" s="46" t="s">
        <v>25</v>
      </c>
      <c r="E20" s="51">
        <v>228.91332</v>
      </c>
      <c r="F20" s="51">
        <v>228.91332</v>
      </c>
      <c r="G20" s="52">
        <v>228.91332</v>
      </c>
      <c r="H20" s="47" t="s">
        <v>25</v>
      </c>
      <c r="I20" s="51">
        <v>226.80333100000004</v>
      </c>
      <c r="J20" s="51">
        <v>226.80333100000004</v>
      </c>
      <c r="K20" s="51">
        <v>226.80333100000004</v>
      </c>
      <c r="L20" s="48" t="s">
        <v>25</v>
      </c>
      <c r="M20" s="49" t="s">
        <v>25</v>
      </c>
      <c r="N20" s="53">
        <v>0</v>
      </c>
      <c r="O20" s="48" t="s">
        <v>25</v>
      </c>
    </row>
    <row r="21" spans="1:21" x14ac:dyDescent="0.3">
      <c r="A21" s="43" t="s">
        <v>32</v>
      </c>
      <c r="B21" s="44" t="s">
        <v>33</v>
      </c>
      <c r="C21" s="45"/>
      <c r="D21" s="46" t="s">
        <v>25</v>
      </c>
      <c r="E21" s="51">
        <v>360.8</v>
      </c>
      <c r="F21" s="51">
        <v>360.8</v>
      </c>
      <c r="G21" s="52">
        <v>360.8</v>
      </c>
      <c r="H21" s="47" t="s">
        <v>25</v>
      </c>
      <c r="I21" s="51">
        <v>286.18333333333334</v>
      </c>
      <c r="J21" s="51">
        <v>282.69166666666666</v>
      </c>
      <c r="K21" s="51">
        <v>263.89999999999998</v>
      </c>
      <c r="L21" s="48" t="s">
        <v>25</v>
      </c>
      <c r="M21" s="49" t="s">
        <v>25</v>
      </c>
      <c r="N21" s="53">
        <v>0.80000000000000016</v>
      </c>
      <c r="O21" s="48" t="s">
        <v>25</v>
      </c>
    </row>
    <row r="22" spans="1:21" x14ac:dyDescent="0.3">
      <c r="A22" s="43" t="s">
        <v>34</v>
      </c>
      <c r="B22" s="44" t="s">
        <v>35</v>
      </c>
      <c r="C22" s="45"/>
      <c r="D22" s="46" t="s">
        <v>25</v>
      </c>
      <c r="E22" s="41">
        <v>165.7</v>
      </c>
      <c r="F22" s="51">
        <v>165.7</v>
      </c>
      <c r="G22" s="54">
        <v>165.97499999999999</v>
      </c>
      <c r="H22" s="47" t="s">
        <v>25</v>
      </c>
      <c r="I22" s="41">
        <v>142.68749999999997</v>
      </c>
      <c r="J22" s="51">
        <v>142.69999999999999</v>
      </c>
      <c r="K22" s="41">
        <v>142.69999999999999</v>
      </c>
      <c r="L22" s="48" t="s">
        <v>25</v>
      </c>
      <c r="M22" s="49">
        <v>403.60000000000008</v>
      </c>
      <c r="N22" s="50">
        <v>1</v>
      </c>
      <c r="O22" s="48" t="s">
        <v>25</v>
      </c>
    </row>
    <row r="23" spans="1:21" ht="15" thickBot="1" x14ac:dyDescent="0.35">
      <c r="A23" s="55" t="s">
        <v>36</v>
      </c>
      <c r="B23" s="56" t="s">
        <v>37</v>
      </c>
      <c r="C23" s="57"/>
      <c r="D23" s="58" t="s">
        <v>25</v>
      </c>
      <c r="E23" s="59">
        <v>0</v>
      </c>
      <c r="F23" s="60">
        <v>0</v>
      </c>
      <c r="G23" s="61">
        <v>0</v>
      </c>
      <c r="H23" s="28" t="s">
        <v>25</v>
      </c>
      <c r="I23" s="59">
        <v>0</v>
      </c>
      <c r="J23" s="62">
        <v>0</v>
      </c>
      <c r="K23" s="63">
        <v>0</v>
      </c>
      <c r="L23" s="30" t="s">
        <v>25</v>
      </c>
      <c r="M23" s="62" t="s">
        <v>25</v>
      </c>
      <c r="N23" s="61" t="s">
        <v>25</v>
      </c>
      <c r="O23" s="30" t="s">
        <v>25</v>
      </c>
    </row>
    <row r="24" spans="1:21" s="73" customFormat="1" ht="12" customHeight="1" thickTop="1" x14ac:dyDescent="0.3">
      <c r="A24" s="64" t="s">
        <v>38</v>
      </c>
      <c r="B24" s="65" t="s">
        <v>39</v>
      </c>
      <c r="C24" s="40">
        <v>8143</v>
      </c>
      <c r="D24" s="35" t="s">
        <v>25</v>
      </c>
      <c r="E24" s="66" t="s">
        <v>25</v>
      </c>
      <c r="F24" s="67" t="s">
        <v>25</v>
      </c>
      <c r="G24" s="68" t="s">
        <v>25</v>
      </c>
      <c r="H24" s="66" t="s">
        <v>25</v>
      </c>
      <c r="I24" s="66" t="s">
        <v>25</v>
      </c>
      <c r="J24" s="67" t="s">
        <v>25</v>
      </c>
      <c r="K24" s="68" t="s">
        <v>25</v>
      </c>
      <c r="L24" s="40" t="s">
        <v>25</v>
      </c>
      <c r="M24" s="69" t="s">
        <v>25</v>
      </c>
      <c r="N24" s="70" t="s">
        <v>25</v>
      </c>
      <c r="O24" s="71" t="s">
        <v>25</v>
      </c>
      <c r="P24" s="72"/>
      <c r="Q24" s="72"/>
      <c r="R24" s="72"/>
      <c r="S24" s="72"/>
      <c r="T24" s="72"/>
      <c r="U24" s="72"/>
    </row>
    <row r="25" spans="1:21" s="73" customFormat="1" ht="12" customHeight="1" x14ac:dyDescent="0.3">
      <c r="A25" s="43" t="s">
        <v>40</v>
      </c>
      <c r="B25" s="65" t="s">
        <v>41</v>
      </c>
      <c r="C25" s="48">
        <v>245</v>
      </c>
      <c r="D25" s="46" t="s">
        <v>25</v>
      </c>
      <c r="E25" s="74" t="s">
        <v>25</v>
      </c>
      <c r="F25" s="75" t="s">
        <v>25</v>
      </c>
      <c r="G25" s="76" t="s">
        <v>25</v>
      </c>
      <c r="H25" s="74" t="s">
        <v>25</v>
      </c>
      <c r="I25" s="74" t="s">
        <v>25</v>
      </c>
      <c r="J25" s="75" t="s">
        <v>25</v>
      </c>
      <c r="K25" s="76" t="s">
        <v>25</v>
      </c>
      <c r="L25" s="77" t="s">
        <v>25</v>
      </c>
      <c r="M25" s="78" t="s">
        <v>25</v>
      </c>
      <c r="N25" s="79" t="s">
        <v>25</v>
      </c>
      <c r="O25" s="80" t="s">
        <v>25</v>
      </c>
      <c r="P25" s="72"/>
      <c r="Q25" s="72"/>
      <c r="R25" s="72"/>
      <c r="S25" s="72"/>
      <c r="T25" s="72"/>
      <c r="U25" s="72"/>
    </row>
    <row r="26" spans="1:21" s="73" customFormat="1" ht="12" customHeight="1" x14ac:dyDescent="0.3">
      <c r="A26" s="43" t="s">
        <v>42</v>
      </c>
      <c r="B26" s="65" t="s">
        <v>43</v>
      </c>
      <c r="C26" s="48">
        <v>7898</v>
      </c>
      <c r="D26" s="46" t="s">
        <v>25</v>
      </c>
      <c r="E26" s="74" t="s">
        <v>25</v>
      </c>
      <c r="F26" s="75" t="s">
        <v>25</v>
      </c>
      <c r="G26" s="76" t="s">
        <v>25</v>
      </c>
      <c r="H26" s="74" t="s">
        <v>25</v>
      </c>
      <c r="I26" s="74" t="s">
        <v>25</v>
      </c>
      <c r="J26" s="75" t="s">
        <v>25</v>
      </c>
      <c r="K26" s="76" t="s">
        <v>25</v>
      </c>
      <c r="L26" s="77" t="s">
        <v>25</v>
      </c>
      <c r="M26" s="78" t="s">
        <v>25</v>
      </c>
      <c r="N26" s="79" t="s">
        <v>25</v>
      </c>
      <c r="O26" s="80" t="s">
        <v>25</v>
      </c>
      <c r="P26" s="72"/>
      <c r="Q26" s="72"/>
      <c r="R26" s="72"/>
      <c r="S26" s="72"/>
      <c r="T26" s="72"/>
      <c r="U26" s="72"/>
    </row>
    <row r="27" spans="1:21" s="73" customFormat="1" ht="12" customHeight="1" x14ac:dyDescent="0.3">
      <c r="A27" s="81" t="s">
        <v>44</v>
      </c>
      <c r="B27" s="82" t="s">
        <v>45</v>
      </c>
      <c r="C27" s="48">
        <v>5437.54</v>
      </c>
      <c r="D27" s="46" t="s">
        <v>25</v>
      </c>
      <c r="E27" s="74" t="s">
        <v>25</v>
      </c>
      <c r="F27" s="75" t="s">
        <v>25</v>
      </c>
      <c r="G27" s="76" t="s">
        <v>25</v>
      </c>
      <c r="H27" s="74" t="s">
        <v>25</v>
      </c>
      <c r="I27" s="74" t="s">
        <v>25</v>
      </c>
      <c r="J27" s="75" t="s">
        <v>25</v>
      </c>
      <c r="K27" s="76" t="s">
        <v>25</v>
      </c>
      <c r="L27" s="77" t="s">
        <v>25</v>
      </c>
      <c r="M27" s="78" t="s">
        <v>25</v>
      </c>
      <c r="N27" s="79" t="s">
        <v>25</v>
      </c>
      <c r="O27" s="80" t="s">
        <v>25</v>
      </c>
      <c r="P27" s="72"/>
      <c r="Q27" s="72"/>
      <c r="R27" s="72"/>
      <c r="S27" s="72"/>
      <c r="T27" s="72"/>
      <c r="U27" s="72"/>
    </row>
    <row r="28" spans="1:21" s="73" customFormat="1" ht="12.75" customHeight="1" thickBot="1" x14ac:dyDescent="0.35">
      <c r="A28" s="55" t="s">
        <v>46</v>
      </c>
      <c r="B28" s="83" t="s">
        <v>47</v>
      </c>
      <c r="C28" s="30">
        <v>662</v>
      </c>
      <c r="D28" s="58" t="s">
        <v>25</v>
      </c>
      <c r="E28" s="84" t="s">
        <v>25</v>
      </c>
      <c r="F28" s="85" t="s">
        <v>25</v>
      </c>
      <c r="G28" s="86" t="s">
        <v>25</v>
      </c>
      <c r="H28" s="84" t="s">
        <v>25</v>
      </c>
      <c r="I28" s="62">
        <f>'[1]Real 16 pr.'!F73</f>
        <v>1</v>
      </c>
      <c r="J28" s="85" t="s">
        <v>25</v>
      </c>
      <c r="K28" s="86" t="s">
        <v>25</v>
      </c>
      <c r="L28" s="87" t="s">
        <v>25</v>
      </c>
      <c r="M28" s="88" t="s">
        <v>25</v>
      </c>
      <c r="N28" s="89" t="s">
        <v>25</v>
      </c>
      <c r="O28" s="90" t="s">
        <v>25</v>
      </c>
      <c r="P28" s="72"/>
      <c r="Q28" s="72"/>
      <c r="R28" s="72"/>
      <c r="S28" s="72"/>
      <c r="T28" s="72"/>
      <c r="U28" s="72"/>
    </row>
    <row r="29" spans="1:21" ht="15" thickTop="1" x14ac:dyDescent="0.3">
      <c r="A29" s="64" t="s">
        <v>48</v>
      </c>
      <c r="B29" s="65" t="s">
        <v>49</v>
      </c>
      <c r="C29" s="91"/>
      <c r="D29" s="35" t="s">
        <v>25</v>
      </c>
      <c r="E29" s="36">
        <v>214.08667999999977</v>
      </c>
      <c r="F29" s="67" t="s">
        <v>25</v>
      </c>
      <c r="G29" s="42" t="s">
        <v>25</v>
      </c>
      <c r="H29" s="66" t="s">
        <v>25</v>
      </c>
      <c r="I29" s="36">
        <v>189.79295608414179</v>
      </c>
      <c r="J29" s="92" t="s">
        <v>25</v>
      </c>
      <c r="K29" s="68" t="s">
        <v>25</v>
      </c>
      <c r="L29" s="40" t="s">
        <v>25</v>
      </c>
      <c r="M29" s="36">
        <v>403.76648414878838</v>
      </c>
      <c r="N29" s="70" t="s">
        <v>25</v>
      </c>
      <c r="O29" s="71" t="s">
        <v>25</v>
      </c>
    </row>
    <row r="30" spans="1:21" x14ac:dyDescent="0.3">
      <c r="A30" s="93" t="s">
        <v>50</v>
      </c>
      <c r="B30" s="82" t="s">
        <v>51</v>
      </c>
      <c r="C30" s="94"/>
      <c r="D30" s="95" t="s">
        <v>25</v>
      </c>
      <c r="E30" s="96">
        <v>0.22082174316658051</v>
      </c>
      <c r="F30" s="97" t="s">
        <v>25</v>
      </c>
      <c r="G30" s="98" t="s">
        <v>25</v>
      </c>
      <c r="H30" s="99" t="s">
        <v>25</v>
      </c>
      <c r="I30" s="96">
        <v>0.22448295327017062</v>
      </c>
      <c r="J30" s="97" t="s">
        <v>25</v>
      </c>
      <c r="K30" s="98" t="s">
        <v>25</v>
      </c>
      <c r="L30" s="48" t="s">
        <v>25</v>
      </c>
      <c r="M30" s="100">
        <v>0.50010310320781015</v>
      </c>
      <c r="N30" s="79" t="s">
        <v>25</v>
      </c>
      <c r="O30" s="80" t="s">
        <v>25</v>
      </c>
    </row>
    <row r="31" spans="1:21" ht="15" thickBot="1" x14ac:dyDescent="0.35">
      <c r="A31" s="55" t="s">
        <v>52</v>
      </c>
      <c r="B31" s="56" t="s">
        <v>53</v>
      </c>
      <c r="C31" s="57"/>
      <c r="D31" s="101" t="s">
        <v>25</v>
      </c>
      <c r="E31" s="102">
        <v>8.1000000000000003E-2</v>
      </c>
      <c r="F31" s="103" t="s">
        <v>25</v>
      </c>
      <c r="G31" s="104" t="s">
        <v>25</v>
      </c>
      <c r="H31" s="105" t="s">
        <v>25</v>
      </c>
      <c r="I31" s="102">
        <v>8.1000000000000003E-2</v>
      </c>
      <c r="J31" s="103" t="s">
        <v>25</v>
      </c>
      <c r="K31" s="106" t="s">
        <v>25</v>
      </c>
      <c r="L31" s="30" t="s">
        <v>25</v>
      </c>
      <c r="M31" s="88" t="s">
        <v>25</v>
      </c>
      <c r="N31" s="89" t="s">
        <v>25</v>
      </c>
      <c r="O31" s="90" t="s">
        <v>25</v>
      </c>
    </row>
    <row r="32" spans="1:21" ht="15" thickTop="1" x14ac:dyDescent="0.3">
      <c r="A32" s="32" t="s">
        <v>54</v>
      </c>
      <c r="B32" s="33" t="s">
        <v>55</v>
      </c>
      <c r="C32" s="34">
        <v>157.49</v>
      </c>
      <c r="D32" s="107">
        <v>633.04736768405814</v>
      </c>
      <c r="E32" s="108">
        <v>260.06737513601439</v>
      </c>
      <c r="F32" s="109">
        <v>81.187400937865476</v>
      </c>
      <c r="G32" s="110">
        <v>372.9799925480437</v>
      </c>
      <c r="H32" s="108">
        <v>712.84909364564999</v>
      </c>
      <c r="I32" s="108">
        <v>280.51394520233333</v>
      </c>
      <c r="J32" s="111">
        <v>359.98210467784384</v>
      </c>
      <c r="K32" s="111">
        <v>72.353043765472805</v>
      </c>
      <c r="L32" s="112">
        <v>1503.3881355129088</v>
      </c>
      <c r="M32" s="108">
        <v>76.090053952967409</v>
      </c>
      <c r="N32" s="110">
        <v>13.230377838044049</v>
      </c>
      <c r="O32" s="112">
        <v>1592.7085673039201</v>
      </c>
    </row>
    <row r="33" spans="1:15" x14ac:dyDescent="0.3">
      <c r="A33" s="113" t="s">
        <v>56</v>
      </c>
      <c r="B33" s="114" t="s">
        <v>57</v>
      </c>
      <c r="C33" s="115">
        <v>149.63</v>
      </c>
      <c r="D33" s="116">
        <v>456.26305603241417</v>
      </c>
      <c r="E33" s="117">
        <v>220.69718387681161</v>
      </c>
      <c r="F33" s="118">
        <v>71.86718387681158</v>
      </c>
      <c r="G33" s="119">
        <v>235.56587215560253</v>
      </c>
      <c r="H33" s="117">
        <v>525.80669823959477</v>
      </c>
      <c r="I33" s="117">
        <v>155.60533840626147</v>
      </c>
      <c r="J33" s="120">
        <v>300.40135983333334</v>
      </c>
      <c r="K33" s="120">
        <v>69.8</v>
      </c>
      <c r="L33" s="121">
        <v>1131.6997542720089</v>
      </c>
      <c r="M33" s="117">
        <v>37.75</v>
      </c>
      <c r="N33" s="122">
        <v>13.16</v>
      </c>
      <c r="O33" s="121">
        <v>1182.6097542720088</v>
      </c>
    </row>
    <row r="34" spans="1:15" x14ac:dyDescent="0.3">
      <c r="A34" s="43" t="s">
        <v>58</v>
      </c>
      <c r="B34" s="44" t="s">
        <v>59</v>
      </c>
      <c r="C34" s="123">
        <v>24.41</v>
      </c>
      <c r="D34" s="116">
        <v>75.25</v>
      </c>
      <c r="E34" s="124">
        <v>28.24</v>
      </c>
      <c r="F34" s="125">
        <v>7.9599999999999982</v>
      </c>
      <c r="G34" s="126">
        <v>47.01</v>
      </c>
      <c r="H34" s="117">
        <v>77.329999999999984</v>
      </c>
      <c r="I34" s="124">
        <v>46.51</v>
      </c>
      <c r="J34" s="124">
        <v>29.689999999999998</v>
      </c>
      <c r="K34" s="124">
        <v>1.1299999999999999</v>
      </c>
      <c r="L34" s="121">
        <v>176.98999999999998</v>
      </c>
      <c r="M34" s="124">
        <v>6.2600000000000007</v>
      </c>
      <c r="N34" s="124">
        <v>0.11</v>
      </c>
      <c r="O34" s="121">
        <v>183.35999999999999</v>
      </c>
    </row>
    <row r="35" spans="1:15" x14ac:dyDescent="0.3">
      <c r="A35" s="43" t="s">
        <v>60</v>
      </c>
      <c r="B35" s="44" t="s">
        <v>61</v>
      </c>
      <c r="C35" s="123">
        <v>4.7</v>
      </c>
      <c r="D35" s="116">
        <v>20.490100543478256</v>
      </c>
      <c r="E35" s="124">
        <v>4.3146838768115936</v>
      </c>
      <c r="F35" s="125">
        <v>0.60468387681159419</v>
      </c>
      <c r="G35" s="126">
        <v>16.175416666666663</v>
      </c>
      <c r="H35" s="117">
        <v>20.759119243055558</v>
      </c>
      <c r="I35" s="124">
        <v>19.543600000000001</v>
      </c>
      <c r="J35" s="124">
        <v>1.2155192430555555</v>
      </c>
      <c r="K35" s="124">
        <v>0</v>
      </c>
      <c r="L35" s="121">
        <v>45.949219786533817</v>
      </c>
      <c r="M35" s="124">
        <v>0.11</v>
      </c>
      <c r="N35" s="124">
        <v>0</v>
      </c>
      <c r="O35" s="121">
        <v>46.059219786533816</v>
      </c>
    </row>
    <row r="36" spans="1:15" x14ac:dyDescent="0.3">
      <c r="A36" s="43" t="s">
        <v>62</v>
      </c>
      <c r="B36" s="44" t="s">
        <v>63</v>
      </c>
      <c r="C36" s="123">
        <v>7.75</v>
      </c>
      <c r="D36" s="116">
        <v>39.695688598757698</v>
      </c>
      <c r="E36" s="124">
        <v>17.3125</v>
      </c>
      <c r="F36" s="125">
        <v>15.262500000000001</v>
      </c>
      <c r="G36" s="126">
        <v>22.383188598757698</v>
      </c>
      <c r="H36" s="117">
        <v>29.19898894882725</v>
      </c>
      <c r="I36" s="124">
        <v>2.1548150252161382</v>
      </c>
      <c r="J36" s="124">
        <v>4.2941739236111118</v>
      </c>
      <c r="K36" s="124">
        <v>22.75</v>
      </c>
      <c r="L36" s="121">
        <v>76.644677547584948</v>
      </c>
      <c r="M36" s="124">
        <v>0</v>
      </c>
      <c r="N36" s="124">
        <v>0</v>
      </c>
      <c r="O36" s="121">
        <v>76.644677547584948</v>
      </c>
    </row>
    <row r="37" spans="1:15" x14ac:dyDescent="0.3">
      <c r="A37" s="43" t="s">
        <v>64</v>
      </c>
      <c r="B37" s="44" t="s">
        <v>65</v>
      </c>
      <c r="C37" s="123" t="s">
        <v>25</v>
      </c>
      <c r="D37" s="116">
        <v>10.36</v>
      </c>
      <c r="E37" s="124">
        <v>10.36</v>
      </c>
      <c r="F37" s="125">
        <v>10.36</v>
      </c>
      <c r="G37" s="127" t="s">
        <v>25</v>
      </c>
      <c r="H37" s="117">
        <v>3.47</v>
      </c>
      <c r="I37" s="124" t="s">
        <v>25</v>
      </c>
      <c r="J37" s="124">
        <v>0</v>
      </c>
      <c r="K37" s="124">
        <v>3.47</v>
      </c>
      <c r="L37" s="121">
        <v>13.83</v>
      </c>
      <c r="M37" s="124">
        <v>0</v>
      </c>
      <c r="N37" s="127" t="s">
        <v>25</v>
      </c>
      <c r="O37" s="121">
        <v>13.83</v>
      </c>
    </row>
    <row r="38" spans="1:15" x14ac:dyDescent="0.3">
      <c r="A38" s="43" t="s">
        <v>66</v>
      </c>
      <c r="B38" s="44" t="s">
        <v>67</v>
      </c>
      <c r="C38" s="123" t="s">
        <v>25</v>
      </c>
      <c r="D38" s="116" t="s">
        <v>25</v>
      </c>
      <c r="E38" s="124" t="s">
        <v>25</v>
      </c>
      <c r="F38" s="128" t="s">
        <v>25</v>
      </c>
      <c r="G38" s="127" t="s">
        <v>25</v>
      </c>
      <c r="H38" s="117">
        <v>0</v>
      </c>
      <c r="I38" s="124" t="s">
        <v>25</v>
      </c>
      <c r="J38" s="129" t="s">
        <v>25</v>
      </c>
      <c r="K38" s="124">
        <v>0</v>
      </c>
      <c r="L38" s="121">
        <v>0</v>
      </c>
      <c r="M38" s="124" t="s">
        <v>25</v>
      </c>
      <c r="N38" s="127" t="s">
        <v>25</v>
      </c>
      <c r="O38" s="121">
        <v>0</v>
      </c>
    </row>
    <row r="39" spans="1:15" x14ac:dyDescent="0.3">
      <c r="A39" s="43" t="s">
        <v>68</v>
      </c>
      <c r="B39" s="44" t="s">
        <v>69</v>
      </c>
      <c r="C39" s="123">
        <v>0.20000000000000004</v>
      </c>
      <c r="D39" s="116">
        <v>81.126607400750629</v>
      </c>
      <c r="E39" s="124">
        <v>57.109999999999992</v>
      </c>
      <c r="F39" s="125">
        <v>13.83</v>
      </c>
      <c r="G39" s="126">
        <v>24.016607400750633</v>
      </c>
      <c r="H39" s="117">
        <v>133.92661442022501</v>
      </c>
      <c r="I39" s="124">
        <v>12.298281086891677</v>
      </c>
      <c r="J39" s="124">
        <v>102.10833333333333</v>
      </c>
      <c r="K39" s="124">
        <v>19.52</v>
      </c>
      <c r="L39" s="121">
        <v>215.25322182097563</v>
      </c>
      <c r="M39" s="124">
        <v>0.51</v>
      </c>
      <c r="N39" s="127" t="s">
        <v>25</v>
      </c>
      <c r="O39" s="121">
        <v>215.76322182097562</v>
      </c>
    </row>
    <row r="40" spans="1:15" x14ac:dyDescent="0.3">
      <c r="A40" s="43" t="s">
        <v>70</v>
      </c>
      <c r="B40" s="44" t="s">
        <v>71</v>
      </c>
      <c r="C40" s="123">
        <v>6.44</v>
      </c>
      <c r="D40" s="116">
        <v>7.4406594894275413</v>
      </c>
      <c r="E40" s="124">
        <v>5.580000000000001</v>
      </c>
      <c r="F40" s="125">
        <v>1.86</v>
      </c>
      <c r="G40" s="126">
        <v>1.8606594894275401</v>
      </c>
      <c r="H40" s="117">
        <v>6.5603089608203256</v>
      </c>
      <c r="I40" s="124">
        <v>3.338642294153658</v>
      </c>
      <c r="J40" s="124">
        <v>3.2216666666666671</v>
      </c>
      <c r="K40" s="124">
        <v>0</v>
      </c>
      <c r="L40" s="121">
        <v>20.440968450247865</v>
      </c>
      <c r="M40" s="124">
        <v>0</v>
      </c>
      <c r="N40" s="124">
        <v>7.71</v>
      </c>
      <c r="O40" s="121">
        <v>28.150968450247866</v>
      </c>
    </row>
    <row r="41" spans="1:15" x14ac:dyDescent="0.3">
      <c r="A41" s="43" t="s">
        <v>72</v>
      </c>
      <c r="B41" s="44" t="s">
        <v>73</v>
      </c>
      <c r="C41" s="123">
        <v>0</v>
      </c>
      <c r="D41" s="116">
        <v>16.32</v>
      </c>
      <c r="E41" s="124">
        <v>9.8800000000000008</v>
      </c>
      <c r="F41" s="125">
        <v>6.44</v>
      </c>
      <c r="G41" s="126">
        <v>6.44</v>
      </c>
      <c r="H41" s="117">
        <v>11.53</v>
      </c>
      <c r="I41" s="124">
        <v>3.44</v>
      </c>
      <c r="J41" s="124">
        <v>4.6500000000000004</v>
      </c>
      <c r="K41" s="124">
        <v>3.44</v>
      </c>
      <c r="L41" s="121">
        <v>27.85</v>
      </c>
      <c r="M41" s="124">
        <v>0</v>
      </c>
      <c r="N41" s="124">
        <v>0</v>
      </c>
      <c r="O41" s="121">
        <v>27.85</v>
      </c>
    </row>
    <row r="42" spans="1:15" x14ac:dyDescent="0.3">
      <c r="A42" s="43" t="s">
        <v>74</v>
      </c>
      <c r="B42" s="44" t="s">
        <v>75</v>
      </c>
      <c r="C42" s="123">
        <v>80.28</v>
      </c>
      <c r="D42" s="116">
        <v>131.4</v>
      </c>
      <c r="E42" s="124">
        <v>42.72</v>
      </c>
      <c r="F42" s="125">
        <v>11.520000000000001</v>
      </c>
      <c r="G42" s="126">
        <v>88.68</v>
      </c>
      <c r="H42" s="117">
        <v>180.29999999999998</v>
      </c>
      <c r="I42" s="124">
        <v>51.06</v>
      </c>
      <c r="J42" s="124">
        <v>114.71999999999998</v>
      </c>
      <c r="K42" s="124">
        <v>14.520000000000001</v>
      </c>
      <c r="L42" s="121">
        <v>391.98</v>
      </c>
      <c r="M42" s="124">
        <v>20.28</v>
      </c>
      <c r="N42" s="124">
        <v>4.0199999999999996</v>
      </c>
      <c r="O42" s="121">
        <v>416.28</v>
      </c>
    </row>
    <row r="43" spans="1:15" x14ac:dyDescent="0.3">
      <c r="A43" s="43" t="s">
        <v>76</v>
      </c>
      <c r="B43" s="44" t="s">
        <v>77</v>
      </c>
      <c r="C43" s="123">
        <v>24.86</v>
      </c>
      <c r="D43" s="116">
        <v>40.699999999999996</v>
      </c>
      <c r="E43" s="124">
        <v>13.229999999999999</v>
      </c>
      <c r="F43" s="125">
        <v>3.57</v>
      </c>
      <c r="G43" s="126">
        <v>27.47</v>
      </c>
      <c r="H43" s="117">
        <v>55.84</v>
      </c>
      <c r="I43" s="124">
        <v>15.81</v>
      </c>
      <c r="J43" s="124">
        <v>35.53</v>
      </c>
      <c r="K43" s="124">
        <v>4.5</v>
      </c>
      <c r="L43" s="121">
        <v>121.4</v>
      </c>
      <c r="M43" s="124">
        <v>6.28</v>
      </c>
      <c r="N43" s="124">
        <v>1.25</v>
      </c>
      <c r="O43" s="121">
        <v>128.93</v>
      </c>
    </row>
    <row r="44" spans="1:15" x14ac:dyDescent="0.3">
      <c r="A44" s="43" t="s">
        <v>78</v>
      </c>
      <c r="B44" s="44" t="s">
        <v>79</v>
      </c>
      <c r="C44" s="123">
        <v>0.16</v>
      </c>
      <c r="D44" s="116">
        <v>0.26</v>
      </c>
      <c r="E44" s="124">
        <v>0.08</v>
      </c>
      <c r="F44" s="125">
        <v>0.02</v>
      </c>
      <c r="G44" s="126">
        <v>0.18000000000000002</v>
      </c>
      <c r="H44" s="117">
        <v>0.36</v>
      </c>
      <c r="I44" s="124">
        <v>0.10000000000000002</v>
      </c>
      <c r="J44" s="124">
        <v>0.23</v>
      </c>
      <c r="K44" s="124">
        <v>0.03</v>
      </c>
      <c r="L44" s="121">
        <v>0.78</v>
      </c>
      <c r="M44" s="124">
        <v>0.04</v>
      </c>
      <c r="N44" s="124">
        <v>0.01</v>
      </c>
      <c r="O44" s="121">
        <v>0.83000000000000007</v>
      </c>
    </row>
    <row r="45" spans="1:15" x14ac:dyDescent="0.3">
      <c r="A45" s="43" t="s">
        <v>80</v>
      </c>
      <c r="B45" s="44" t="s">
        <v>81</v>
      </c>
      <c r="C45" s="123" t="s">
        <v>25</v>
      </c>
      <c r="D45" s="116">
        <v>31.9</v>
      </c>
      <c r="E45" s="124">
        <v>30.99</v>
      </c>
      <c r="F45" s="125">
        <v>0</v>
      </c>
      <c r="G45" s="126">
        <v>0.91</v>
      </c>
      <c r="H45" s="117">
        <v>5.4516666666666671</v>
      </c>
      <c r="I45" s="124">
        <v>0.91</v>
      </c>
      <c r="J45" s="124">
        <v>4.541666666666667</v>
      </c>
      <c r="K45" s="124">
        <v>0</v>
      </c>
      <c r="L45" s="121">
        <v>37.351666666666667</v>
      </c>
      <c r="M45" s="124">
        <v>4.2699999999999996</v>
      </c>
      <c r="N45" s="124">
        <v>0.06</v>
      </c>
      <c r="O45" s="121">
        <v>41.681666666666672</v>
      </c>
    </row>
    <row r="46" spans="1:15" x14ac:dyDescent="0.3">
      <c r="A46" s="43" t="s">
        <v>82</v>
      </c>
      <c r="B46" s="44" t="s">
        <v>83</v>
      </c>
      <c r="C46" s="123">
        <v>0.83</v>
      </c>
      <c r="D46" s="116">
        <v>1.32</v>
      </c>
      <c r="E46" s="124">
        <v>0.88</v>
      </c>
      <c r="F46" s="125">
        <v>0.44</v>
      </c>
      <c r="G46" s="126">
        <v>0.44</v>
      </c>
      <c r="H46" s="117">
        <v>1.08</v>
      </c>
      <c r="I46" s="124">
        <v>0.44</v>
      </c>
      <c r="J46" s="124">
        <v>0.20000000000000004</v>
      </c>
      <c r="K46" s="124">
        <v>0.44</v>
      </c>
      <c r="L46" s="121">
        <v>3.23</v>
      </c>
      <c r="M46" s="124">
        <v>0</v>
      </c>
      <c r="N46" s="124">
        <v>0</v>
      </c>
      <c r="O46" s="121">
        <v>3.23</v>
      </c>
    </row>
    <row r="47" spans="1:15" ht="15" thickBot="1" x14ac:dyDescent="0.35">
      <c r="A47" s="21" t="s">
        <v>84</v>
      </c>
      <c r="B47" s="130" t="s">
        <v>85</v>
      </c>
      <c r="C47" s="131">
        <v>7.86</v>
      </c>
      <c r="D47" s="132">
        <v>176.78431165164397</v>
      </c>
      <c r="E47" s="133">
        <v>39.370191259202784</v>
      </c>
      <c r="F47" s="134">
        <v>9.3202170610538886</v>
      </c>
      <c r="G47" s="135">
        <v>137.41412039244119</v>
      </c>
      <c r="H47" s="136">
        <v>187.04239540605516</v>
      </c>
      <c r="I47" s="133">
        <v>124.90860679607185</v>
      </c>
      <c r="J47" s="133">
        <v>59.580744844510512</v>
      </c>
      <c r="K47" s="133">
        <v>2.5530437654728111</v>
      </c>
      <c r="L47" s="137">
        <v>371.68838124089984</v>
      </c>
      <c r="M47" s="117">
        <v>38.340053952967409</v>
      </c>
      <c r="N47" s="117">
        <v>7.0377838044049693E-2</v>
      </c>
      <c r="O47" s="137">
        <v>410.09881303191133</v>
      </c>
    </row>
    <row r="48" spans="1:15" ht="15.6" thickTop="1" thickBot="1" x14ac:dyDescent="0.35">
      <c r="A48" s="138" t="s">
        <v>86</v>
      </c>
      <c r="B48" s="139" t="s">
        <v>87</v>
      </c>
      <c r="C48" s="140">
        <v>24.79</v>
      </c>
      <c r="D48" s="141">
        <v>99.175906604951081</v>
      </c>
      <c r="E48" s="142">
        <v>40.623416997837801</v>
      </c>
      <c r="F48" s="143">
        <v>12.773338326134045</v>
      </c>
      <c r="G48" s="144">
        <v>58.552489607113273</v>
      </c>
      <c r="H48" s="145">
        <v>111.34353245425766</v>
      </c>
      <c r="I48" s="142">
        <v>43.732870689674343</v>
      </c>
      <c r="J48" s="142">
        <v>56.177979265141225</v>
      </c>
      <c r="K48" s="142">
        <v>11.43268249944208</v>
      </c>
      <c r="L48" s="146">
        <v>235.30643145723593</v>
      </c>
      <c r="M48" s="141">
        <v>11.264292887457879</v>
      </c>
      <c r="N48" s="144">
        <v>2.1590731055446479</v>
      </c>
      <c r="O48" s="146">
        <v>248.72979745023846</v>
      </c>
    </row>
    <row r="49" spans="1:15" ht="15.6" thickTop="1" thickBot="1" x14ac:dyDescent="0.35">
      <c r="A49" s="147" t="s">
        <v>88</v>
      </c>
      <c r="B49" s="148" t="s">
        <v>89</v>
      </c>
      <c r="C49" s="149">
        <v>182.28</v>
      </c>
      <c r="D49" s="150">
        <v>732.22327428900917</v>
      </c>
      <c r="E49" s="151">
        <v>300.6907921338522</v>
      </c>
      <c r="F49" s="152">
        <v>93.960739263999528</v>
      </c>
      <c r="G49" s="153">
        <v>431.53248215515697</v>
      </c>
      <c r="H49" s="154">
        <v>824.19262609990767</v>
      </c>
      <c r="I49" s="154">
        <v>324.2468158920077</v>
      </c>
      <c r="J49" s="151">
        <v>416.16008394298507</v>
      </c>
      <c r="K49" s="153">
        <v>83.785726264914885</v>
      </c>
      <c r="L49" s="155">
        <v>1738.6945669701447</v>
      </c>
      <c r="M49" s="154">
        <v>87.354346840425293</v>
      </c>
      <c r="N49" s="153">
        <v>15.389450943588697</v>
      </c>
      <c r="O49" s="155">
        <v>1841.4383647541586</v>
      </c>
    </row>
    <row r="50" spans="1:15" ht="6" customHeight="1" x14ac:dyDescent="0.3"/>
    <row r="51" spans="1:15" ht="15" thickBot="1" x14ac:dyDescent="0.35">
      <c r="A51" s="1" t="s">
        <v>90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6" customHeight="1" thickTop="1" thickBot="1" x14ac:dyDescent="0.35"/>
    <row r="53" spans="1:15" ht="15" thickBot="1" x14ac:dyDescent="0.35">
      <c r="A53" s="423" t="s">
        <v>91</v>
      </c>
      <c r="B53" s="423" t="s">
        <v>92</v>
      </c>
      <c r="C53" s="407" t="s">
        <v>7</v>
      </c>
      <c r="D53" s="426" t="s">
        <v>8</v>
      </c>
      <c r="E53" s="427"/>
      <c r="F53" s="427"/>
      <c r="G53" s="428"/>
      <c r="H53" s="426" t="s">
        <v>9</v>
      </c>
      <c r="I53" s="427"/>
      <c r="J53" s="427"/>
      <c r="K53" s="428"/>
      <c r="L53" s="407" t="s">
        <v>10</v>
      </c>
      <c r="M53" s="413" t="s">
        <v>9</v>
      </c>
      <c r="N53" s="414"/>
    </row>
    <row r="54" spans="1:15" x14ac:dyDescent="0.3">
      <c r="A54" s="424"/>
      <c r="B54" s="424"/>
      <c r="C54" s="408"/>
      <c r="D54" s="431" t="s">
        <v>12</v>
      </c>
      <c r="E54" s="429" t="s">
        <v>13</v>
      </c>
      <c r="F54" s="429" t="s">
        <v>14</v>
      </c>
      <c r="G54" s="417" t="s">
        <v>15</v>
      </c>
      <c r="H54" s="431" t="s">
        <v>16</v>
      </c>
      <c r="I54" s="429" t="s">
        <v>17</v>
      </c>
      <c r="J54" s="429" t="s">
        <v>18</v>
      </c>
      <c r="K54" s="417" t="s">
        <v>19</v>
      </c>
      <c r="L54" s="408"/>
      <c r="M54" s="419" t="s">
        <v>20</v>
      </c>
      <c r="N54" s="421" t="s">
        <v>21</v>
      </c>
    </row>
    <row r="55" spans="1:15" ht="15" thickBot="1" x14ac:dyDescent="0.35">
      <c r="A55" s="425"/>
      <c r="B55" s="425"/>
      <c r="C55" s="409"/>
      <c r="D55" s="435"/>
      <c r="E55" s="436"/>
      <c r="F55" s="436"/>
      <c r="G55" s="437"/>
      <c r="H55" s="435"/>
      <c r="I55" s="436"/>
      <c r="J55" s="436"/>
      <c r="K55" s="437"/>
      <c r="L55" s="409"/>
      <c r="M55" s="434"/>
      <c r="N55" s="433"/>
    </row>
    <row r="56" spans="1:15" ht="15" thickBot="1" x14ac:dyDescent="0.35">
      <c r="A56" s="156">
        <v>1</v>
      </c>
      <c r="B56" s="156">
        <v>2</v>
      </c>
      <c r="C56" s="157">
        <v>3</v>
      </c>
      <c r="D56" s="158">
        <v>4</v>
      </c>
      <c r="E56" s="159">
        <v>5</v>
      </c>
      <c r="F56" s="159">
        <v>6</v>
      </c>
      <c r="G56" s="160">
        <v>7</v>
      </c>
      <c r="H56" s="158">
        <v>8</v>
      </c>
      <c r="I56" s="159">
        <v>9</v>
      </c>
      <c r="J56" s="159">
        <v>10</v>
      </c>
      <c r="K56" s="160">
        <v>11</v>
      </c>
      <c r="L56" s="157">
        <v>12</v>
      </c>
      <c r="M56" s="161">
        <v>13</v>
      </c>
      <c r="N56" s="160">
        <v>14</v>
      </c>
    </row>
    <row r="57" spans="1:15" x14ac:dyDescent="0.3">
      <c r="A57" s="162" t="s">
        <v>93</v>
      </c>
      <c r="B57" s="163" t="s">
        <v>94</v>
      </c>
      <c r="C57" s="164">
        <v>0.27</v>
      </c>
      <c r="D57" s="165">
        <v>1.0260258608816486</v>
      </c>
      <c r="E57" s="166">
        <v>0.41516550602287183</v>
      </c>
      <c r="F57" s="167">
        <v>0.12939935798889399</v>
      </c>
      <c r="G57" s="168">
        <v>0.61086035485877677</v>
      </c>
      <c r="H57" s="165">
        <v>1.3455607493411119</v>
      </c>
      <c r="I57" s="166">
        <v>0.54055090642657333</v>
      </c>
      <c r="J57" s="166">
        <v>0.67113339188693744</v>
      </c>
      <c r="K57" s="168">
        <v>0.13387645102760115</v>
      </c>
      <c r="L57" s="169">
        <v>2.6382528535244765</v>
      </c>
      <c r="M57" s="169">
        <v>0.22680496774379577</v>
      </c>
      <c r="N57" s="169">
        <v>8.5511286258370891</v>
      </c>
    </row>
    <row r="58" spans="1:15" x14ac:dyDescent="0.3">
      <c r="A58" s="170" t="s">
        <v>95</v>
      </c>
      <c r="B58" s="171" t="s">
        <v>92</v>
      </c>
      <c r="C58" s="172">
        <f>C49/E18</f>
        <v>0.24129836630362828</v>
      </c>
      <c r="D58" s="173">
        <f>D49/E18</f>
        <v>0.96930151336093606</v>
      </c>
      <c r="E58" s="174">
        <f>E49/E18</f>
        <v>0.39804804095041924</v>
      </c>
      <c r="F58" s="175">
        <f>F49/F18</f>
        <v>0.12438321747358057</v>
      </c>
      <c r="G58" s="176">
        <f>G49/G18</f>
        <v>0.57104558947683204</v>
      </c>
      <c r="H58" s="173">
        <f>I58+J58+K58</f>
        <v>1.2648944449255191</v>
      </c>
      <c r="I58" s="174">
        <f>I49/I18</f>
        <v>0.49452431334043878</v>
      </c>
      <c r="J58" s="174">
        <f>J49/J18</f>
        <v>0.63809149937038034</v>
      </c>
      <c r="K58" s="176">
        <f>K49/K18</f>
        <v>0.13227863221469999</v>
      </c>
      <c r="L58" s="172">
        <f>C58+H58+D58</f>
        <v>2.4754943245900836</v>
      </c>
      <c r="M58" s="172">
        <f>M49/M18</f>
        <v>0.21643792576914092</v>
      </c>
      <c r="N58" s="172">
        <f>N49/N18</f>
        <v>8.5496949686603863</v>
      </c>
    </row>
    <row r="59" spans="1:15" ht="26.4" x14ac:dyDescent="0.3">
      <c r="A59" s="170" t="s">
        <v>96</v>
      </c>
      <c r="B59" s="177" t="s">
        <v>97</v>
      </c>
      <c r="C59" s="172" t="s">
        <v>25</v>
      </c>
      <c r="D59" s="173">
        <f>SUM(D60:D64)</f>
        <v>0.19908579872901444</v>
      </c>
      <c r="E59" s="174">
        <f>SUM(E60:E64)</f>
        <v>0.14343761356605619</v>
      </c>
      <c r="F59" s="175">
        <f>SUM(F60:F63)</f>
        <v>3.5284900558559901E-2</v>
      </c>
      <c r="G59" s="176">
        <f>G60+G62+G63</f>
        <v>5.5648185162958226E-2</v>
      </c>
      <c r="H59" s="173">
        <f>SUM(I59:K59)</f>
        <v>0.26027966420618681</v>
      </c>
      <c r="I59" s="174">
        <f>I60+I62+I63</f>
        <v>5.3655497341146066E-2</v>
      </c>
      <c r="J59" s="174">
        <f>J60+J61+J62+J63+J65</f>
        <v>0.17032817839320238</v>
      </c>
      <c r="K59" s="176">
        <f>SUM(K60:K63)</f>
        <v>3.6295988471838334E-2</v>
      </c>
      <c r="L59" s="172">
        <f>D59+H59</f>
        <v>0.45936546293520125</v>
      </c>
      <c r="M59" s="172">
        <f>M60+M61+M62+M63+M65</f>
        <v>1.2115956392467786E-2</v>
      </c>
      <c r="N59" s="172" t="s">
        <v>25</v>
      </c>
    </row>
    <row r="60" spans="1:15" x14ac:dyDescent="0.3">
      <c r="A60" s="170" t="s">
        <v>98</v>
      </c>
      <c r="B60" s="178" t="s">
        <v>69</v>
      </c>
      <c r="C60" s="172" t="s">
        <v>25</v>
      </c>
      <c r="D60" s="179">
        <f>E60+G60</f>
        <v>0.10738209858116501</v>
      </c>
      <c r="E60" s="180">
        <f>E39/E18</f>
        <v>7.5600996815888791E-2</v>
      </c>
      <c r="F60" s="181">
        <f>F39/F18</f>
        <v>1.8307858272872391E-2</v>
      </c>
      <c r="G60" s="182">
        <f>G39/G18</f>
        <v>3.178110176527623E-2</v>
      </c>
      <c r="H60" s="179">
        <f t="shared" ref="H60:H65" si="0">SUM(I60:K60)</f>
        <v>0.206135392284788</v>
      </c>
      <c r="I60" s="180">
        <f>I39/I18</f>
        <v>1.8756696169958353E-2</v>
      </c>
      <c r="J60" s="180">
        <f>J39/J18</f>
        <v>0.15656104953065025</v>
      </c>
      <c r="K60" s="182">
        <f>K39/K18</f>
        <v>3.0817646584179393E-2</v>
      </c>
      <c r="L60" s="172">
        <f t="shared" ref="L60:L63" si="1">D60+H60</f>
        <v>0.31351749086595304</v>
      </c>
      <c r="M60" s="172">
        <f>M39/M18</f>
        <v>1.2636273538156589E-3</v>
      </c>
      <c r="N60" s="172" t="s">
        <v>25</v>
      </c>
    </row>
    <row r="61" spans="1:15" x14ac:dyDescent="0.3">
      <c r="A61" s="170" t="s">
        <v>99</v>
      </c>
      <c r="B61" s="178" t="s">
        <v>65</v>
      </c>
      <c r="C61" s="172" t="s">
        <v>25</v>
      </c>
      <c r="D61" s="179">
        <f>E61</f>
        <v>1.3714346471942007E-2</v>
      </c>
      <c r="E61" s="180">
        <f>E37/E18</f>
        <v>1.3714346471942007E-2</v>
      </c>
      <c r="F61" s="181">
        <f>F37/F18</f>
        <v>1.3714346471942007E-2</v>
      </c>
      <c r="G61" s="182" t="s">
        <v>25</v>
      </c>
      <c r="H61" s="179">
        <f t="shared" si="0"/>
        <v>5.4783418876589397E-3</v>
      </c>
      <c r="I61" s="180" t="s">
        <v>25</v>
      </c>
      <c r="J61" s="180">
        <f>J37/J18</f>
        <v>0</v>
      </c>
      <c r="K61" s="182">
        <f>K37/K18</f>
        <v>5.4783418876589397E-3</v>
      </c>
      <c r="L61" s="172">
        <f t="shared" si="1"/>
        <v>1.9192688359600946E-2</v>
      </c>
      <c r="M61" s="172">
        <f>M37/M18</f>
        <v>0</v>
      </c>
      <c r="N61" s="172" t="s">
        <v>25</v>
      </c>
    </row>
    <row r="62" spans="1:15" x14ac:dyDescent="0.3">
      <c r="A62" s="170" t="s">
        <v>100</v>
      </c>
      <c r="B62" s="178" t="s">
        <v>71</v>
      </c>
      <c r="C62" s="172" t="s">
        <v>25</v>
      </c>
      <c r="D62" s="179">
        <f>E62+G62</f>
        <v>9.8488895894478026E-3</v>
      </c>
      <c r="E62" s="180">
        <f>E40/E18</f>
        <v>7.3866846827641327E-3</v>
      </c>
      <c r="F62" s="181">
        <f>F40/F18</f>
        <v>2.4622282275880438E-3</v>
      </c>
      <c r="G62" s="182">
        <f>G40/G18</f>
        <v>2.4622049066836708E-3</v>
      </c>
      <c r="H62" s="179">
        <f t="shared" si="0"/>
        <v>1.0031652091467735E-2</v>
      </c>
      <c r="I62" s="180">
        <f>I40/I18</f>
        <v>5.0919229028160247E-3</v>
      </c>
      <c r="J62" s="180">
        <f>J40/J18</f>
        <v>4.9397291886517092E-3</v>
      </c>
      <c r="K62" s="182">
        <f>K40/K18</f>
        <v>0</v>
      </c>
      <c r="L62" s="172">
        <f t="shared" si="1"/>
        <v>1.9880541680915537E-2</v>
      </c>
      <c r="M62" s="172">
        <f>M40/M18</f>
        <v>0</v>
      </c>
      <c r="N62" s="172" t="s">
        <v>25</v>
      </c>
    </row>
    <row r="63" spans="1:15" x14ac:dyDescent="0.3">
      <c r="A63" s="170" t="s">
        <v>101</v>
      </c>
      <c r="B63" s="178" t="s">
        <v>61</v>
      </c>
      <c r="C63" s="172" t="s">
        <v>25</v>
      </c>
      <c r="D63" s="179">
        <f>E63+G63</f>
        <v>2.7116564746162048E-2</v>
      </c>
      <c r="E63" s="180">
        <f>E35/E18</f>
        <v>5.7116862551637197E-3</v>
      </c>
      <c r="F63" s="181">
        <f>F35/F18</f>
        <v>8.0046758615746156E-4</v>
      </c>
      <c r="G63" s="182">
        <f>G35/G18</f>
        <v>2.1404878490998328E-2</v>
      </c>
      <c r="H63" s="179">
        <f t="shared" si="0"/>
        <v>3.1670614186930207E-2</v>
      </c>
      <c r="I63" s="180">
        <f>I35/I18</f>
        <v>2.9806878268371688E-2</v>
      </c>
      <c r="J63" s="180">
        <f>J35/J18</f>
        <v>1.8637359185585177E-3</v>
      </c>
      <c r="K63" s="182">
        <f>K35/K18</f>
        <v>0</v>
      </c>
      <c r="L63" s="172">
        <f t="shared" si="1"/>
        <v>5.8787178933092252E-2</v>
      </c>
      <c r="M63" s="172">
        <f>M35/M18</f>
        <v>2.725470763131813E-4</v>
      </c>
      <c r="N63" s="172" t="s">
        <v>25</v>
      </c>
    </row>
    <row r="64" spans="1:15" x14ac:dyDescent="0.3">
      <c r="A64" s="170" t="s">
        <v>102</v>
      </c>
      <c r="B64" s="178" t="s">
        <v>103</v>
      </c>
      <c r="C64" s="172" t="s">
        <v>25</v>
      </c>
      <c r="D64" s="179">
        <f>E64</f>
        <v>4.1023899340297564E-2</v>
      </c>
      <c r="E64" s="180">
        <f>E45/E18</f>
        <v>4.1023899340297564E-2</v>
      </c>
      <c r="F64" s="181" t="s">
        <v>25</v>
      </c>
      <c r="G64" s="182" t="s">
        <v>25</v>
      </c>
      <c r="H64" s="179" t="s">
        <v>25</v>
      </c>
      <c r="I64" s="180" t="s">
        <v>25</v>
      </c>
      <c r="J64" s="180" t="s">
        <v>25</v>
      </c>
      <c r="K64" s="182" t="s">
        <v>25</v>
      </c>
      <c r="L64" s="172">
        <f>D64</f>
        <v>4.1023899340297564E-2</v>
      </c>
      <c r="M64" s="172" t="s">
        <v>25</v>
      </c>
      <c r="N64" s="172" t="s">
        <v>25</v>
      </c>
    </row>
    <row r="65" spans="1:15" ht="15" thickBot="1" x14ac:dyDescent="0.35">
      <c r="A65" s="183" t="s">
        <v>104</v>
      </c>
      <c r="B65" s="184" t="s">
        <v>105</v>
      </c>
      <c r="C65" s="185" t="s">
        <v>25</v>
      </c>
      <c r="D65" s="186" t="s">
        <v>25</v>
      </c>
      <c r="E65" s="187" t="s">
        <v>25</v>
      </c>
      <c r="F65" s="188" t="s">
        <v>25</v>
      </c>
      <c r="G65" s="189" t="s">
        <v>25</v>
      </c>
      <c r="H65" s="186">
        <f t="shared" si="0"/>
        <v>6.9636637553419072E-3</v>
      </c>
      <c r="I65" s="187" t="s">
        <v>25</v>
      </c>
      <c r="J65" s="187">
        <f>J45/J18</f>
        <v>6.9636637553419072E-3</v>
      </c>
      <c r="K65" s="189" t="s">
        <v>25</v>
      </c>
      <c r="L65" s="185">
        <f>H65</f>
        <v>6.9636637553419072E-3</v>
      </c>
      <c r="M65" s="185">
        <f>M45/M18</f>
        <v>1.0579781962338946E-2</v>
      </c>
      <c r="N65" s="185" t="s">
        <v>25</v>
      </c>
    </row>
    <row r="66" spans="1:15" ht="9" customHeight="1" x14ac:dyDescent="0.3"/>
    <row r="67" spans="1:15" ht="15" outlineLevel="1" thickBot="1" x14ac:dyDescent="0.35">
      <c r="A67" s="1" t="s">
        <v>106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6" outlineLevel="1" thickTop="1" thickBot="1" x14ac:dyDescent="0.35"/>
    <row r="69" spans="1:15" ht="34.200000000000003" outlineLevel="1" x14ac:dyDescent="0.3">
      <c r="B69" s="190" t="s">
        <v>107</v>
      </c>
      <c r="C69" s="191" t="s">
        <v>108</v>
      </c>
    </row>
    <row r="70" spans="1:15" outlineLevel="1" x14ac:dyDescent="0.3">
      <c r="B70" s="178" t="s">
        <v>109</v>
      </c>
      <c r="C70" s="192">
        <v>314</v>
      </c>
    </row>
    <row r="71" spans="1:15" outlineLevel="1" x14ac:dyDescent="0.3">
      <c r="B71" s="178" t="s">
        <v>110</v>
      </c>
      <c r="C71" s="192">
        <v>314</v>
      </c>
    </row>
    <row r="72" spans="1:15" outlineLevel="1" x14ac:dyDescent="0.3">
      <c r="B72" s="178" t="s">
        <v>111</v>
      </c>
      <c r="C72" s="192">
        <v>314</v>
      </c>
    </row>
    <row r="73" spans="1:15" outlineLevel="1" x14ac:dyDescent="0.3">
      <c r="B73" s="178" t="s">
        <v>112</v>
      </c>
      <c r="C73" s="192">
        <v>314</v>
      </c>
    </row>
    <row r="74" spans="1:15" ht="15" outlineLevel="1" thickBot="1" x14ac:dyDescent="0.35">
      <c r="B74" s="184" t="s">
        <v>113</v>
      </c>
      <c r="C74" s="193">
        <v>314</v>
      </c>
    </row>
    <row r="75" spans="1:15" ht="15" outlineLevel="1" thickBot="1" x14ac:dyDescent="0.35"/>
    <row r="76" spans="1:15" ht="79.8" outlineLevel="1" x14ac:dyDescent="0.3">
      <c r="B76" s="194" t="s">
        <v>107</v>
      </c>
      <c r="C76" s="191" t="s">
        <v>114</v>
      </c>
      <c r="D76" s="191" t="s">
        <v>115</v>
      </c>
    </row>
    <row r="77" spans="1:15" outlineLevel="1" x14ac:dyDescent="0.3">
      <c r="B77" s="178" t="s">
        <v>109</v>
      </c>
      <c r="C77" s="192">
        <v>25.2</v>
      </c>
      <c r="D77" s="192">
        <f>C77*C70/1000</f>
        <v>7.9127999999999998</v>
      </c>
    </row>
    <row r="78" spans="1:15" outlineLevel="1" x14ac:dyDescent="0.3">
      <c r="B78" s="178" t="s">
        <v>110</v>
      </c>
      <c r="C78" s="192">
        <v>25.2</v>
      </c>
      <c r="D78" s="192">
        <f t="shared" ref="D78:D81" si="2">C78*C71/1000</f>
        <v>7.9127999999999998</v>
      </c>
    </row>
    <row r="79" spans="1:15" outlineLevel="1" x14ac:dyDescent="0.3">
      <c r="B79" s="178" t="s">
        <v>111</v>
      </c>
      <c r="C79" s="192">
        <v>25.2</v>
      </c>
      <c r="D79" s="192">
        <f t="shared" si="2"/>
        <v>7.9127999999999998</v>
      </c>
    </row>
    <row r="80" spans="1:15" outlineLevel="1" x14ac:dyDescent="0.3">
      <c r="B80" s="178" t="s">
        <v>112</v>
      </c>
      <c r="C80" s="192">
        <v>25.2</v>
      </c>
      <c r="D80" s="192">
        <f t="shared" si="2"/>
        <v>7.9127999999999998</v>
      </c>
    </row>
    <row r="81" spans="2:11" ht="15" outlineLevel="1" thickBot="1" x14ac:dyDescent="0.35">
      <c r="B81" s="184" t="s">
        <v>113</v>
      </c>
      <c r="C81" s="193">
        <v>25.2</v>
      </c>
      <c r="D81" s="193">
        <f t="shared" si="2"/>
        <v>7.9127999999999998</v>
      </c>
    </row>
    <row r="82" spans="2:11" ht="15" outlineLevel="1" thickBot="1" x14ac:dyDescent="0.35"/>
    <row r="83" spans="2:11" ht="15" outlineLevel="1" thickBot="1" x14ac:dyDescent="0.35">
      <c r="B83" s="423" t="s">
        <v>116</v>
      </c>
      <c r="C83" s="426" t="s">
        <v>8</v>
      </c>
      <c r="D83" s="427"/>
      <c r="E83" s="427"/>
      <c r="F83" s="428"/>
      <c r="G83" s="426" t="s">
        <v>9</v>
      </c>
      <c r="H83" s="427"/>
      <c r="I83" s="427"/>
      <c r="J83" s="428"/>
      <c r="K83" s="407" t="s">
        <v>117</v>
      </c>
    </row>
    <row r="84" spans="2:11" outlineLevel="1" x14ac:dyDescent="0.3">
      <c r="B84" s="424"/>
      <c r="C84" s="431" t="s">
        <v>118</v>
      </c>
      <c r="D84" s="429" t="s">
        <v>13</v>
      </c>
      <c r="E84" s="429" t="s">
        <v>14</v>
      </c>
      <c r="F84" s="417" t="s">
        <v>15</v>
      </c>
      <c r="G84" s="431" t="s">
        <v>118</v>
      </c>
      <c r="H84" s="429" t="s">
        <v>119</v>
      </c>
      <c r="I84" s="429" t="s">
        <v>18</v>
      </c>
      <c r="J84" s="417" t="s">
        <v>19</v>
      </c>
      <c r="K84" s="408"/>
    </row>
    <row r="85" spans="2:11" ht="33.6" customHeight="1" outlineLevel="1" thickBot="1" x14ac:dyDescent="0.35">
      <c r="B85" s="425"/>
      <c r="C85" s="435"/>
      <c r="D85" s="436"/>
      <c r="E85" s="436"/>
      <c r="F85" s="437"/>
      <c r="G85" s="435"/>
      <c r="H85" s="436"/>
      <c r="I85" s="436"/>
      <c r="J85" s="437"/>
      <c r="K85" s="409"/>
    </row>
    <row r="86" spans="2:11" outlineLevel="1" x14ac:dyDescent="0.3">
      <c r="B86" s="178" t="s">
        <v>120</v>
      </c>
      <c r="C86" s="195">
        <f>SUM(D86:F86)</f>
        <v>1.854528469322718</v>
      </c>
      <c r="D86" s="196">
        <f>D77*$E$59</f>
        <v>1.1349931486254894</v>
      </c>
      <c r="E86" s="196">
        <f>D77*$F$59</f>
        <v>0.27920236113977276</v>
      </c>
      <c r="F86" s="197">
        <f>D78*$G$59</f>
        <v>0.44033295955745583</v>
      </c>
      <c r="G86" s="195">
        <f>SUM(H86:J86)</f>
        <v>3.1201108393404837</v>
      </c>
      <c r="H86" s="196">
        <f>D79*$I$59</f>
        <v>0.4245652193610206</v>
      </c>
      <c r="I86" s="196">
        <f>D80*$J$59</f>
        <v>1.3477728099897317</v>
      </c>
      <c r="J86" s="197">
        <f>D81*$J$59</f>
        <v>1.3477728099897317</v>
      </c>
      <c r="K86" s="198">
        <f>C86+G86</f>
        <v>4.9746393086632015</v>
      </c>
    </row>
    <row r="87" spans="2:11" outlineLevel="1" x14ac:dyDescent="0.3">
      <c r="B87" s="178" t="s">
        <v>121</v>
      </c>
      <c r="C87" s="179">
        <f>SUM(D87:F87)</f>
        <v>17.684079999999998</v>
      </c>
      <c r="D87" s="199"/>
      <c r="E87" s="199"/>
      <c r="F87" s="200">
        <f>F92</f>
        <v>17.684079999999998</v>
      </c>
      <c r="G87" s="179">
        <f>SUM(H87:J87)</f>
        <v>9.500119999999999</v>
      </c>
      <c r="H87" s="199">
        <f>F93</f>
        <v>9.500119999999999</v>
      </c>
      <c r="I87" s="199"/>
      <c r="J87" s="200"/>
      <c r="K87" s="198">
        <f>C87+G87</f>
        <v>27.184199999999997</v>
      </c>
    </row>
    <row r="88" spans="2:11" ht="15" outlineLevel="1" thickBot="1" x14ac:dyDescent="0.35">
      <c r="B88" s="201" t="s">
        <v>122</v>
      </c>
      <c r="C88" s="202">
        <f>C86+C87</f>
        <v>19.538608469322718</v>
      </c>
      <c r="D88" s="203">
        <f t="shared" ref="D88:J88" si="3">D86+D87</f>
        <v>1.1349931486254894</v>
      </c>
      <c r="E88" s="203">
        <f t="shared" si="3"/>
        <v>0.27920236113977276</v>
      </c>
      <c r="F88" s="204">
        <f t="shared" si="3"/>
        <v>18.124412959557453</v>
      </c>
      <c r="G88" s="202">
        <f t="shared" si="3"/>
        <v>12.620230839340483</v>
      </c>
      <c r="H88" s="203">
        <f t="shared" si="3"/>
        <v>9.9246852193610202</v>
      </c>
      <c r="I88" s="203">
        <f t="shared" si="3"/>
        <v>1.3477728099897317</v>
      </c>
      <c r="J88" s="204">
        <f t="shared" si="3"/>
        <v>1.3477728099897317</v>
      </c>
      <c r="K88" s="205">
        <f>K86+K87</f>
        <v>32.158839308663197</v>
      </c>
    </row>
    <row r="89" spans="2:11" ht="15" outlineLevel="1" thickBot="1" x14ac:dyDescent="0.35"/>
    <row r="90" spans="2:11" ht="57.6" customHeight="1" outlineLevel="1" x14ac:dyDescent="0.3">
      <c r="B90" s="206" t="s">
        <v>123</v>
      </c>
      <c r="C90" s="207" t="s">
        <v>124</v>
      </c>
      <c r="D90" s="208" t="s">
        <v>125</v>
      </c>
      <c r="E90" s="208" t="s">
        <v>126</v>
      </c>
      <c r="F90" s="209" t="s">
        <v>127</v>
      </c>
    </row>
    <row r="91" spans="2:11" outlineLevel="1" x14ac:dyDescent="0.3">
      <c r="B91" s="210" t="s">
        <v>128</v>
      </c>
      <c r="C91" s="179">
        <f>SUM(C92:C93)</f>
        <v>14.3</v>
      </c>
      <c r="D91" s="199">
        <f>SUM(D92:D93)</f>
        <v>1359.21</v>
      </c>
      <c r="E91" s="199"/>
      <c r="F91" s="200"/>
    </row>
    <row r="92" spans="2:11" outlineLevel="1" x14ac:dyDescent="0.3">
      <c r="B92" s="211" t="s">
        <v>129</v>
      </c>
      <c r="C92" s="179">
        <v>6.8</v>
      </c>
      <c r="D92" s="199">
        <v>884.20399999999995</v>
      </c>
      <c r="E92" s="199">
        <v>50</v>
      </c>
      <c r="F92" s="200">
        <f>D92/E92</f>
        <v>17.684079999999998</v>
      </c>
    </row>
    <row r="93" spans="2:11" ht="15" outlineLevel="1" thickBot="1" x14ac:dyDescent="0.35">
      <c r="B93" s="212" t="s">
        <v>130</v>
      </c>
      <c r="C93" s="186">
        <v>7.5</v>
      </c>
      <c r="D93" s="213">
        <v>475.00599999999997</v>
      </c>
      <c r="E93" s="213">
        <v>50</v>
      </c>
      <c r="F93" s="214">
        <f>D93/E93</f>
        <v>9.500119999999999</v>
      </c>
    </row>
    <row r="94" spans="2:11" ht="15" outlineLevel="1" thickBot="1" x14ac:dyDescent="0.35">
      <c r="F94" t="s">
        <v>131</v>
      </c>
    </row>
    <row r="95" spans="2:11" ht="15" outlineLevel="1" thickBot="1" x14ac:dyDescent="0.35">
      <c r="B95" s="423" t="s">
        <v>132</v>
      </c>
      <c r="C95" s="426" t="s">
        <v>8</v>
      </c>
      <c r="D95" s="427"/>
      <c r="E95" s="427"/>
      <c r="F95" s="428"/>
      <c r="G95" s="426" t="s">
        <v>9</v>
      </c>
      <c r="H95" s="427"/>
      <c r="I95" s="427"/>
      <c r="J95" s="428"/>
      <c r="K95" s="407" t="s">
        <v>117</v>
      </c>
    </row>
    <row r="96" spans="2:11" outlineLevel="1" x14ac:dyDescent="0.3">
      <c r="B96" s="424"/>
      <c r="C96" s="431" t="s">
        <v>118</v>
      </c>
      <c r="D96" s="429" t="s">
        <v>13</v>
      </c>
      <c r="E96" s="429" t="s">
        <v>14</v>
      </c>
      <c r="F96" s="417" t="s">
        <v>15</v>
      </c>
      <c r="G96" s="431" t="s">
        <v>118</v>
      </c>
      <c r="H96" s="429" t="s">
        <v>119</v>
      </c>
      <c r="I96" s="429" t="s">
        <v>18</v>
      </c>
      <c r="J96" s="417" t="s">
        <v>19</v>
      </c>
      <c r="K96" s="408"/>
    </row>
    <row r="97" spans="1:15" ht="15" outlineLevel="1" thickBot="1" x14ac:dyDescent="0.35">
      <c r="B97" s="425"/>
      <c r="C97" s="435"/>
      <c r="D97" s="436"/>
      <c r="E97" s="436"/>
      <c r="F97" s="437"/>
      <c r="G97" s="435"/>
      <c r="H97" s="436"/>
      <c r="I97" s="436"/>
      <c r="J97" s="437"/>
      <c r="K97" s="409"/>
    </row>
    <row r="98" spans="1:15" outlineLevel="1" x14ac:dyDescent="0.3">
      <c r="B98" s="178" t="s">
        <v>133</v>
      </c>
      <c r="C98" s="215">
        <f>D98+F98</f>
        <v>0.96909363042725127</v>
      </c>
      <c r="D98" s="216">
        <f>E58</f>
        <v>0.39804804095041924</v>
      </c>
      <c r="E98" s="216">
        <f>F58</f>
        <v>0.12438321747358057</v>
      </c>
      <c r="F98" s="217">
        <f>G58</f>
        <v>0.57104558947683204</v>
      </c>
      <c r="G98" s="215">
        <f>H98+I98+J98</f>
        <v>1.2648944449255191</v>
      </c>
      <c r="H98" s="216">
        <f>I58</f>
        <v>0.49452431334043878</v>
      </c>
      <c r="I98" s="216">
        <f>J58</f>
        <v>0.63809149937038034</v>
      </c>
      <c r="J98" s="217">
        <f>K58</f>
        <v>0.13227863221469999</v>
      </c>
      <c r="K98" s="80">
        <f>C98+G98</f>
        <v>2.2339880753527703</v>
      </c>
    </row>
    <row r="99" spans="1:15" outlineLevel="1" x14ac:dyDescent="0.3">
      <c r="B99" s="178" t="s">
        <v>134</v>
      </c>
      <c r="C99" s="218">
        <f>D99+F99</f>
        <v>0.98427228313707826</v>
      </c>
      <c r="D99" s="219">
        <f>($E$49+D88)/(D77+$F$18)</f>
        <v>0.39540869541117979</v>
      </c>
      <c r="E99" s="219">
        <f>($F$49+E88)/(D77+$F$18)</f>
        <v>0.12345960547654165</v>
      </c>
      <c r="F99" s="220">
        <f>($G$49+F88)/(D78+$G$18)</f>
        <v>0.58886358772589853</v>
      </c>
      <c r="G99" s="218">
        <f>H99+I99+J99</f>
        <v>1.2688160430230226</v>
      </c>
      <c r="H99" s="219">
        <f>(H88+$I$49)/($I$18+D79)</f>
        <v>0.50358358297030614</v>
      </c>
      <c r="I99" s="219">
        <f>(I88+$J$49)/($J$18+D80)</f>
        <v>0.63248435820448057</v>
      </c>
      <c r="J99" s="220">
        <f>(J88+$K$49)/($K$18+D81)</f>
        <v>0.13274810184823596</v>
      </c>
      <c r="K99" s="80">
        <f>C99+G99</f>
        <v>2.2530883261601007</v>
      </c>
    </row>
    <row r="100" spans="1:15" ht="24" customHeight="1" outlineLevel="1" thickBot="1" x14ac:dyDescent="0.35">
      <c r="B100" s="221" t="s">
        <v>135</v>
      </c>
      <c r="C100" s="222">
        <f>C99-C98</f>
        <v>1.517865270982699E-2</v>
      </c>
      <c r="D100" s="223">
        <f t="shared" ref="D100:J100" si="4">D99-D98</f>
        <v>-2.639345539239446E-3</v>
      </c>
      <c r="E100" s="223">
        <f t="shared" si="4"/>
        <v>-9.236119970389145E-4</v>
      </c>
      <c r="F100" s="224">
        <f t="shared" si="4"/>
        <v>1.7817998249066491E-2</v>
      </c>
      <c r="G100" s="222">
        <f t="shared" si="4"/>
        <v>3.9215980975035869E-3</v>
      </c>
      <c r="H100" s="223">
        <f t="shared" si="4"/>
        <v>9.0592696298673614E-3</v>
      </c>
      <c r="I100" s="223">
        <f t="shared" si="4"/>
        <v>-5.6071411658997761E-3</v>
      </c>
      <c r="J100" s="224">
        <f t="shared" si="4"/>
        <v>4.6946963353597382E-4</v>
      </c>
      <c r="K100" s="225">
        <f>C100+G100</f>
        <v>1.9100250807330577E-2</v>
      </c>
    </row>
    <row r="101" spans="1:15" outlineLevel="1" x14ac:dyDescent="0.3"/>
    <row r="102" spans="1:15" ht="15" outlineLevel="1" thickBot="1" x14ac:dyDescent="0.35">
      <c r="A102" s="1" t="s">
        <v>136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6" outlineLevel="1" thickTop="1" thickBot="1" x14ac:dyDescent="0.35"/>
    <row r="104" spans="1:15" ht="34.200000000000003" outlineLevel="1" x14ac:dyDescent="0.3">
      <c r="B104" s="190" t="s">
        <v>107</v>
      </c>
      <c r="C104" s="191" t="s">
        <v>108</v>
      </c>
    </row>
    <row r="105" spans="1:15" outlineLevel="1" x14ac:dyDescent="0.3">
      <c r="B105" s="178" t="s">
        <v>109</v>
      </c>
      <c r="C105" s="192">
        <v>454</v>
      </c>
    </row>
    <row r="106" spans="1:15" outlineLevel="1" x14ac:dyDescent="0.3">
      <c r="B106" s="178" t="s">
        <v>110</v>
      </c>
      <c r="C106" s="192">
        <v>454</v>
      </c>
    </row>
    <row r="107" spans="1:15" outlineLevel="1" x14ac:dyDescent="0.3">
      <c r="B107" s="178" t="s">
        <v>111</v>
      </c>
      <c r="C107" s="192">
        <v>518</v>
      </c>
    </row>
    <row r="108" spans="1:15" outlineLevel="1" x14ac:dyDescent="0.3">
      <c r="B108" s="178" t="s">
        <v>112</v>
      </c>
      <c r="C108" s="192">
        <v>518</v>
      </c>
    </row>
    <row r="109" spans="1:15" ht="15" outlineLevel="1" thickBot="1" x14ac:dyDescent="0.35">
      <c r="B109" s="184" t="s">
        <v>113</v>
      </c>
      <c r="C109" s="193">
        <v>518</v>
      </c>
    </row>
    <row r="110" spans="1:15" ht="15" outlineLevel="1" thickBot="1" x14ac:dyDescent="0.35"/>
    <row r="111" spans="1:15" ht="79.8" outlineLevel="1" x14ac:dyDescent="0.3">
      <c r="B111" s="194" t="s">
        <v>107</v>
      </c>
      <c r="C111" s="191" t="s">
        <v>114</v>
      </c>
      <c r="D111" s="191" t="s">
        <v>115</v>
      </c>
    </row>
    <row r="112" spans="1:15" outlineLevel="1" x14ac:dyDescent="0.3">
      <c r="B112" s="178" t="s">
        <v>109</v>
      </c>
      <c r="C112" s="192">
        <v>25.2</v>
      </c>
      <c r="D112" s="192">
        <f>C112*C105/1000</f>
        <v>11.440799999999999</v>
      </c>
    </row>
    <row r="113" spans="2:11" outlineLevel="1" x14ac:dyDescent="0.3">
      <c r="B113" s="178" t="s">
        <v>110</v>
      </c>
      <c r="C113" s="192">
        <v>25.2</v>
      </c>
      <c r="D113" s="192">
        <f t="shared" ref="D113:D116" si="5">C113*C106/1000</f>
        <v>11.440799999999999</v>
      </c>
    </row>
    <row r="114" spans="2:11" outlineLevel="1" x14ac:dyDescent="0.3">
      <c r="B114" s="178" t="s">
        <v>111</v>
      </c>
      <c r="C114" s="192">
        <v>25.2</v>
      </c>
      <c r="D114" s="192">
        <f t="shared" si="5"/>
        <v>13.053600000000001</v>
      </c>
    </row>
    <row r="115" spans="2:11" outlineLevel="1" x14ac:dyDescent="0.3">
      <c r="B115" s="178" t="s">
        <v>112</v>
      </c>
      <c r="C115" s="192">
        <v>25.2</v>
      </c>
      <c r="D115" s="192">
        <f t="shared" si="5"/>
        <v>13.053600000000001</v>
      </c>
    </row>
    <row r="116" spans="2:11" ht="15" outlineLevel="1" thickBot="1" x14ac:dyDescent="0.35">
      <c r="B116" s="184" t="s">
        <v>113</v>
      </c>
      <c r="C116" s="193">
        <v>25.2</v>
      </c>
      <c r="D116" s="193">
        <f t="shared" si="5"/>
        <v>13.053600000000001</v>
      </c>
    </row>
    <row r="117" spans="2:11" ht="15" outlineLevel="1" thickBot="1" x14ac:dyDescent="0.35"/>
    <row r="118" spans="2:11" ht="15" outlineLevel="1" thickBot="1" x14ac:dyDescent="0.35">
      <c r="B118" s="423" t="s">
        <v>116</v>
      </c>
      <c r="C118" s="426" t="s">
        <v>8</v>
      </c>
      <c r="D118" s="427"/>
      <c r="E118" s="427"/>
      <c r="F118" s="428"/>
      <c r="G118" s="426" t="s">
        <v>9</v>
      </c>
      <c r="H118" s="427"/>
      <c r="I118" s="427"/>
      <c r="J118" s="428"/>
      <c r="K118" s="407" t="s">
        <v>117</v>
      </c>
    </row>
    <row r="119" spans="2:11" outlineLevel="1" x14ac:dyDescent="0.3">
      <c r="B119" s="424"/>
      <c r="C119" s="431" t="s">
        <v>118</v>
      </c>
      <c r="D119" s="429" t="s">
        <v>13</v>
      </c>
      <c r="E119" s="429" t="s">
        <v>14</v>
      </c>
      <c r="F119" s="417" t="s">
        <v>15</v>
      </c>
      <c r="G119" s="431" t="s">
        <v>118</v>
      </c>
      <c r="H119" s="429" t="s">
        <v>119</v>
      </c>
      <c r="I119" s="429" t="s">
        <v>18</v>
      </c>
      <c r="J119" s="417" t="s">
        <v>19</v>
      </c>
      <c r="K119" s="408"/>
    </row>
    <row r="120" spans="2:11" ht="15" outlineLevel="1" thickBot="1" x14ac:dyDescent="0.35">
      <c r="B120" s="425"/>
      <c r="C120" s="435"/>
      <c r="D120" s="436"/>
      <c r="E120" s="436"/>
      <c r="F120" s="437"/>
      <c r="G120" s="435"/>
      <c r="H120" s="436"/>
      <c r="I120" s="436"/>
      <c r="J120" s="437"/>
      <c r="K120" s="409"/>
    </row>
    <row r="121" spans="2:11" outlineLevel="1" x14ac:dyDescent="0.3">
      <c r="B121" s="178" t="s">
        <v>120</v>
      </c>
      <c r="C121" s="195">
        <f>SUM(D121:F121)</f>
        <v>2.6813882964092803</v>
      </c>
      <c r="D121" s="196">
        <f>D112*$E$59</f>
        <v>1.6410410492865357</v>
      </c>
      <c r="E121" s="196">
        <f>D112*$F$59</f>
        <v>0.4036874903103721</v>
      </c>
      <c r="F121" s="197">
        <f>D113*$G$59</f>
        <v>0.63665975681237241</v>
      </c>
      <c r="G121" s="195">
        <f>SUM(H121:J121)</f>
        <v>5.1471892190393973</v>
      </c>
      <c r="H121" s="196">
        <f>D114*$I$59</f>
        <v>0.70039740009238438</v>
      </c>
      <c r="I121" s="196">
        <f>D115*$J$59</f>
        <v>2.2233959094735067</v>
      </c>
      <c r="J121" s="197">
        <f>D116*$J$59</f>
        <v>2.2233959094735067</v>
      </c>
      <c r="K121" s="198">
        <f>C121+G121</f>
        <v>7.8285775154486776</v>
      </c>
    </row>
    <row r="122" spans="2:11" outlineLevel="1" x14ac:dyDescent="0.3">
      <c r="B122" s="178" t="s">
        <v>121</v>
      </c>
      <c r="C122" s="179">
        <f>SUM(D122:F122)</f>
        <v>23.655000000000001</v>
      </c>
      <c r="D122" s="199"/>
      <c r="E122" s="199"/>
      <c r="F122" s="200">
        <f>F127</f>
        <v>23.655000000000001</v>
      </c>
      <c r="G122" s="179">
        <f>SUM(H122:J122)</f>
        <v>8.8376000000000001</v>
      </c>
      <c r="H122" s="199">
        <f>F128</f>
        <v>8.8376000000000001</v>
      </c>
      <c r="I122" s="199"/>
      <c r="J122" s="200"/>
      <c r="K122" s="198">
        <f>C122+G122</f>
        <v>32.492600000000003</v>
      </c>
    </row>
    <row r="123" spans="2:11" ht="15" outlineLevel="1" thickBot="1" x14ac:dyDescent="0.35">
      <c r="B123" s="201" t="s">
        <v>122</v>
      </c>
      <c r="C123" s="202">
        <f>C121+C122</f>
        <v>26.336388296409282</v>
      </c>
      <c r="D123" s="203">
        <f t="shared" ref="D123:J123" si="6">D121+D122</f>
        <v>1.6410410492865357</v>
      </c>
      <c r="E123" s="203">
        <f t="shared" si="6"/>
        <v>0.4036874903103721</v>
      </c>
      <c r="F123" s="204">
        <f t="shared" si="6"/>
        <v>24.291659756812372</v>
      </c>
      <c r="G123" s="202">
        <f t="shared" si="6"/>
        <v>13.984789219039397</v>
      </c>
      <c r="H123" s="203">
        <f t="shared" si="6"/>
        <v>9.5379974000923848</v>
      </c>
      <c r="I123" s="203">
        <f t="shared" si="6"/>
        <v>2.2233959094735067</v>
      </c>
      <c r="J123" s="204">
        <f t="shared" si="6"/>
        <v>2.2233959094735067</v>
      </c>
      <c r="K123" s="205">
        <f>K121+K122</f>
        <v>40.321177515448682</v>
      </c>
    </row>
    <row r="124" spans="2:11" ht="15" outlineLevel="1" thickBot="1" x14ac:dyDescent="0.35"/>
    <row r="125" spans="2:11" ht="34.200000000000003" outlineLevel="1" x14ac:dyDescent="0.3">
      <c r="B125" s="206" t="s">
        <v>123</v>
      </c>
      <c r="C125" s="207" t="s">
        <v>124</v>
      </c>
      <c r="D125" s="208" t="s">
        <v>125</v>
      </c>
      <c r="E125" s="208" t="s">
        <v>126</v>
      </c>
      <c r="F125" s="209" t="s">
        <v>127</v>
      </c>
    </row>
    <row r="126" spans="2:11" outlineLevel="1" x14ac:dyDescent="0.3">
      <c r="B126" s="210" t="s">
        <v>128</v>
      </c>
      <c r="C126" s="179">
        <f>SUM(C127:C128)</f>
        <v>15.5</v>
      </c>
      <c r="D126" s="199">
        <f>SUM(D127:D128)</f>
        <v>1624.63</v>
      </c>
      <c r="E126" s="199"/>
      <c r="F126" s="200"/>
    </row>
    <row r="127" spans="2:11" outlineLevel="1" x14ac:dyDescent="0.3">
      <c r="B127" s="211" t="s">
        <v>129</v>
      </c>
      <c r="C127" s="179">
        <v>6.6</v>
      </c>
      <c r="D127" s="199">
        <v>1182.75</v>
      </c>
      <c r="E127" s="199">
        <v>50</v>
      </c>
      <c r="F127" s="200">
        <f>D127/E127</f>
        <v>23.655000000000001</v>
      </c>
    </row>
    <row r="128" spans="2:11" ht="15" outlineLevel="1" thickBot="1" x14ac:dyDescent="0.35">
      <c r="B128" s="212" t="s">
        <v>130</v>
      </c>
      <c r="C128" s="186">
        <v>8.9</v>
      </c>
      <c r="D128" s="213">
        <v>441.88</v>
      </c>
      <c r="E128" s="213">
        <v>50</v>
      </c>
      <c r="F128" s="214">
        <f>D128/E128</f>
        <v>8.8376000000000001</v>
      </c>
    </row>
    <row r="129" spans="1:16" ht="15" outlineLevel="1" thickBot="1" x14ac:dyDescent="0.35">
      <c r="F129" t="s">
        <v>131</v>
      </c>
    </row>
    <row r="130" spans="1:16" ht="15" outlineLevel="1" thickBot="1" x14ac:dyDescent="0.35">
      <c r="B130" s="423" t="s">
        <v>132</v>
      </c>
      <c r="C130" s="426" t="s">
        <v>8</v>
      </c>
      <c r="D130" s="427"/>
      <c r="E130" s="427"/>
      <c r="F130" s="428"/>
      <c r="G130" s="426" t="s">
        <v>9</v>
      </c>
      <c r="H130" s="427"/>
      <c r="I130" s="427"/>
      <c r="J130" s="428"/>
      <c r="K130" s="407" t="s">
        <v>117</v>
      </c>
    </row>
    <row r="131" spans="1:16" outlineLevel="1" x14ac:dyDescent="0.3">
      <c r="B131" s="424"/>
      <c r="C131" s="431" t="s">
        <v>118</v>
      </c>
      <c r="D131" s="429" t="s">
        <v>13</v>
      </c>
      <c r="E131" s="429" t="s">
        <v>14</v>
      </c>
      <c r="F131" s="417" t="s">
        <v>15</v>
      </c>
      <c r="G131" s="431" t="s">
        <v>118</v>
      </c>
      <c r="H131" s="429" t="s">
        <v>119</v>
      </c>
      <c r="I131" s="429" t="s">
        <v>18</v>
      </c>
      <c r="J131" s="417" t="s">
        <v>19</v>
      </c>
      <c r="K131" s="408"/>
    </row>
    <row r="132" spans="1:16" ht="15" outlineLevel="1" thickBot="1" x14ac:dyDescent="0.35">
      <c r="B132" s="425"/>
      <c r="C132" s="435"/>
      <c r="D132" s="436"/>
      <c r="E132" s="436"/>
      <c r="F132" s="437"/>
      <c r="G132" s="435"/>
      <c r="H132" s="436"/>
      <c r="I132" s="436"/>
      <c r="J132" s="437"/>
      <c r="K132" s="409"/>
    </row>
    <row r="133" spans="1:16" outlineLevel="1" x14ac:dyDescent="0.3">
      <c r="B133" s="178" t="s">
        <v>133</v>
      </c>
      <c r="C133" s="215">
        <f>D133+F133</f>
        <v>0.96909363042725127</v>
      </c>
      <c r="D133" s="216">
        <f>E58</f>
        <v>0.39804804095041924</v>
      </c>
      <c r="E133" s="216">
        <f>F58</f>
        <v>0.12438321747358057</v>
      </c>
      <c r="F133" s="217">
        <f>G58</f>
        <v>0.57104558947683204</v>
      </c>
      <c r="G133" s="215">
        <f>H133+I133+J133</f>
        <v>1.2648944449255191</v>
      </c>
      <c r="H133" s="216">
        <f>I58</f>
        <v>0.49452431334043878</v>
      </c>
      <c r="I133" s="216">
        <f>J58</f>
        <v>0.63809149937038034</v>
      </c>
      <c r="J133" s="217">
        <f>K58</f>
        <v>0.13227863221469999</v>
      </c>
      <c r="K133" s="80">
        <f>C133+G133</f>
        <v>2.2339880753527703</v>
      </c>
    </row>
    <row r="134" spans="1:16" outlineLevel="1" x14ac:dyDescent="0.3">
      <c r="B134" s="178" t="s">
        <v>134</v>
      </c>
      <c r="C134" s="218">
        <f>D134+F134</f>
        <v>0.98844428393014749</v>
      </c>
      <c r="D134" s="219">
        <f>($E$49+D123)/(D112+$F$18)</f>
        <v>0.39424947365887358</v>
      </c>
      <c r="E134" s="219">
        <f>($F$49+E123)/(D112+$F$18)</f>
        <v>0.12305394767170305</v>
      </c>
      <c r="F134" s="220">
        <f>($G$49+F123)/(D113+$G$18)</f>
        <v>0.59419481027127385</v>
      </c>
      <c r="G134" s="218">
        <f>H134+I134+J134</f>
        <v>1.261094005371473</v>
      </c>
      <c r="H134" s="219">
        <f>(H123+$I$49)/($I$18+D114)</f>
        <v>0.4991340738257759</v>
      </c>
      <c r="I134" s="219">
        <f>(I123+$J$49)/($J$18+D115)</f>
        <v>0.6289129827855664</v>
      </c>
      <c r="J134" s="220">
        <f>(J123+$K$49)/($K$18+D116)</f>
        <v>0.13304694876013079</v>
      </c>
      <c r="K134" s="80">
        <f>C134+G134</f>
        <v>2.2495382893016203</v>
      </c>
    </row>
    <row r="135" spans="1:16" ht="15" outlineLevel="1" thickBot="1" x14ac:dyDescent="0.35">
      <c r="B135" s="221" t="s">
        <v>135</v>
      </c>
      <c r="C135" s="222">
        <f>C134-C133</f>
        <v>1.935065350289622E-2</v>
      </c>
      <c r="D135" s="223">
        <f t="shared" ref="D135:J135" si="7">D134-D133</f>
        <v>-3.7985672915456514E-3</v>
      </c>
      <c r="E135" s="223">
        <f t="shared" si="7"/>
        <v>-1.3292698018775168E-3</v>
      </c>
      <c r="F135" s="224">
        <f t="shared" si="7"/>
        <v>2.3149220794441816E-2</v>
      </c>
      <c r="G135" s="222">
        <f t="shared" si="7"/>
        <v>-3.8004395540460756E-3</v>
      </c>
      <c r="H135" s="223">
        <f t="shared" si="7"/>
        <v>4.6097604853371221E-3</v>
      </c>
      <c r="I135" s="223">
        <f t="shared" si="7"/>
        <v>-9.1785165848139449E-3</v>
      </c>
      <c r="J135" s="224">
        <f t="shared" si="7"/>
        <v>7.6831654543080274E-4</v>
      </c>
      <c r="K135" s="225">
        <f>C135+G135</f>
        <v>1.5550213948850145E-2</v>
      </c>
    </row>
    <row r="136" spans="1:16" outlineLevel="1" x14ac:dyDescent="0.3"/>
    <row r="137" spans="1:16" ht="15" thickBot="1" x14ac:dyDescent="0.35">
      <c r="A137" s="1" t="s">
        <v>205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6" ht="15.6" thickTop="1" thickBot="1" x14ac:dyDescent="0.35"/>
    <row r="139" spans="1:16" ht="34.950000000000003" customHeight="1" thickBot="1" x14ac:dyDescent="0.35">
      <c r="B139" s="423" t="s">
        <v>138</v>
      </c>
      <c r="C139" s="438" t="s">
        <v>8</v>
      </c>
      <c r="D139" s="440"/>
      <c r="E139" s="440"/>
      <c r="F139" s="440"/>
      <c r="G139" s="439"/>
      <c r="H139" s="438" t="s">
        <v>9</v>
      </c>
      <c r="I139" s="440"/>
      <c r="J139" s="440"/>
      <c r="K139" s="440"/>
      <c r="L139" s="439"/>
      <c r="M139" s="438" t="s">
        <v>139</v>
      </c>
      <c r="N139" s="440"/>
      <c r="O139" s="440"/>
      <c r="P139" s="439"/>
    </row>
    <row r="140" spans="1:16" ht="40.950000000000003" customHeight="1" thickBot="1" x14ac:dyDescent="0.35">
      <c r="B140" s="424"/>
      <c r="C140" s="438" t="s">
        <v>140</v>
      </c>
      <c r="D140" s="439"/>
      <c r="E140" s="438" t="s">
        <v>141</v>
      </c>
      <c r="F140" s="439"/>
      <c r="G140" s="407" t="s">
        <v>108</v>
      </c>
      <c r="H140" s="438" t="s">
        <v>140</v>
      </c>
      <c r="I140" s="439"/>
      <c r="J140" s="438" t="s">
        <v>141</v>
      </c>
      <c r="K140" s="439"/>
      <c r="L140" s="407" t="s">
        <v>108</v>
      </c>
      <c r="M140" s="438" t="s">
        <v>140</v>
      </c>
      <c r="N140" s="439"/>
      <c r="O140" s="438" t="s">
        <v>141</v>
      </c>
      <c r="P140" s="439"/>
    </row>
    <row r="141" spans="1:16" ht="15" thickBot="1" x14ac:dyDescent="0.35">
      <c r="B141" s="425"/>
      <c r="C141" s="227" t="s">
        <v>142</v>
      </c>
      <c r="D141" s="227" t="s">
        <v>143</v>
      </c>
      <c r="E141" s="227" t="s">
        <v>142</v>
      </c>
      <c r="F141" s="227" t="s">
        <v>143</v>
      </c>
      <c r="G141" s="409"/>
      <c r="H141" s="227" t="s">
        <v>142</v>
      </c>
      <c r="I141" s="227" t="s">
        <v>143</v>
      </c>
      <c r="J141" s="227" t="s">
        <v>142</v>
      </c>
      <c r="K141" s="227" t="s">
        <v>143</v>
      </c>
      <c r="L141" s="409"/>
      <c r="M141" s="227" t="s">
        <v>142</v>
      </c>
      <c r="N141" s="227" t="s">
        <v>143</v>
      </c>
      <c r="O141" s="227" t="s">
        <v>142</v>
      </c>
      <c r="P141" s="227" t="s">
        <v>143</v>
      </c>
    </row>
    <row r="142" spans="1:16" ht="26.4" x14ac:dyDescent="0.3">
      <c r="B142" s="228" t="s">
        <v>144</v>
      </c>
      <c r="C142" s="355">
        <v>22.6</v>
      </c>
      <c r="D142" s="356">
        <v>0.161</v>
      </c>
      <c r="E142" s="356"/>
      <c r="F142" s="356"/>
      <c r="G142" s="260"/>
      <c r="H142" s="355">
        <v>20.399999999999999</v>
      </c>
      <c r="I142" s="356">
        <v>0.16</v>
      </c>
      <c r="J142" s="356"/>
      <c r="K142" s="356"/>
      <c r="L142" s="260"/>
      <c r="M142" s="355"/>
      <c r="N142" s="356"/>
      <c r="O142" s="356"/>
      <c r="P142" s="260"/>
    </row>
    <row r="143" spans="1:16" ht="26.4" x14ac:dyDescent="0.3">
      <c r="B143" s="232" t="s">
        <v>145</v>
      </c>
      <c r="C143" s="357">
        <v>26.84</v>
      </c>
      <c r="D143" s="257">
        <v>0.22800000000000001</v>
      </c>
      <c r="E143" s="257"/>
      <c r="F143" s="257"/>
      <c r="G143" s="258"/>
      <c r="H143" s="357">
        <v>31.65</v>
      </c>
      <c r="I143" s="257">
        <v>0.2</v>
      </c>
      <c r="J143" s="257"/>
      <c r="K143" s="257"/>
      <c r="L143" s="258"/>
      <c r="M143" s="357"/>
      <c r="N143" s="257"/>
      <c r="O143" s="257"/>
      <c r="P143" s="258"/>
    </row>
    <row r="144" spans="1:16" x14ac:dyDescent="0.3">
      <c r="B144" s="178" t="s">
        <v>146</v>
      </c>
      <c r="C144" s="357"/>
      <c r="D144" s="257"/>
      <c r="E144" s="257">
        <v>33.11</v>
      </c>
      <c r="F144" s="257">
        <v>0.41</v>
      </c>
      <c r="G144" s="258">
        <v>12</v>
      </c>
      <c r="H144" s="357"/>
      <c r="I144" s="257"/>
      <c r="J144" s="257"/>
      <c r="K144" s="257"/>
      <c r="L144" s="258"/>
      <c r="M144" s="357"/>
      <c r="N144" s="257"/>
      <c r="O144" s="257"/>
      <c r="P144" s="258"/>
    </row>
    <row r="145" spans="2:16" x14ac:dyDescent="0.3">
      <c r="B145" s="178" t="s">
        <v>147</v>
      </c>
      <c r="C145" s="357">
        <v>90</v>
      </c>
      <c r="D145" s="257">
        <v>0.873</v>
      </c>
      <c r="E145" s="257"/>
      <c r="F145" s="257"/>
      <c r="G145" s="258"/>
      <c r="H145" s="357"/>
      <c r="I145" s="257"/>
      <c r="J145" s="257"/>
      <c r="K145" s="257"/>
      <c r="L145" s="258"/>
      <c r="M145" s="357"/>
      <c r="N145" s="257"/>
      <c r="O145" s="257"/>
      <c r="P145" s="258"/>
    </row>
    <row r="146" spans="2:16" ht="26.4" x14ac:dyDescent="0.3">
      <c r="B146" s="232" t="s">
        <v>148</v>
      </c>
      <c r="C146" s="357"/>
      <c r="D146" s="257"/>
      <c r="E146" s="257">
        <v>25.15</v>
      </c>
      <c r="F146" s="257">
        <v>0.14899999999999999</v>
      </c>
      <c r="G146" s="258"/>
      <c r="H146" s="357"/>
      <c r="I146" s="257"/>
      <c r="J146" s="257">
        <v>47.04</v>
      </c>
      <c r="K146" s="257">
        <v>0.36899999999999999</v>
      </c>
      <c r="L146" s="258"/>
      <c r="M146" s="357"/>
      <c r="N146" s="257"/>
      <c r="O146" s="257"/>
      <c r="P146" s="258"/>
    </row>
    <row r="147" spans="2:16" x14ac:dyDescent="0.3">
      <c r="B147" s="178" t="s">
        <v>149</v>
      </c>
      <c r="C147" s="357"/>
      <c r="D147" s="257"/>
      <c r="E147" s="257">
        <v>21.22</v>
      </c>
      <c r="F147" s="257">
        <v>0.09</v>
      </c>
      <c r="G147" s="258">
        <v>10</v>
      </c>
      <c r="H147" s="357"/>
      <c r="I147" s="257"/>
      <c r="J147" s="257"/>
      <c r="K147" s="257"/>
      <c r="L147" s="258"/>
      <c r="M147" s="357"/>
      <c r="N147" s="257"/>
      <c r="O147" s="257"/>
      <c r="P147" s="258"/>
    </row>
    <row r="148" spans="2:16" x14ac:dyDescent="0.3">
      <c r="B148" s="178" t="s">
        <v>150</v>
      </c>
      <c r="C148" s="357"/>
      <c r="D148" s="257"/>
      <c r="E148" s="257"/>
      <c r="F148" s="257"/>
      <c r="G148" s="258"/>
      <c r="H148" s="357"/>
      <c r="I148" s="257"/>
      <c r="J148" s="257">
        <v>23</v>
      </c>
      <c r="K148" s="257">
        <v>0.14000000000000001</v>
      </c>
      <c r="L148" s="258"/>
      <c r="M148" s="357"/>
      <c r="N148" s="257"/>
      <c r="O148" s="257"/>
      <c r="P148" s="258"/>
    </row>
    <row r="149" spans="2:16" ht="26.4" x14ac:dyDescent="0.3">
      <c r="B149" s="232" t="s">
        <v>151</v>
      </c>
      <c r="C149" s="357">
        <v>44.16</v>
      </c>
      <c r="D149" s="257">
        <v>0.35699999999999998</v>
      </c>
      <c r="E149" s="257"/>
      <c r="F149" s="257"/>
      <c r="G149" s="258"/>
      <c r="H149" s="357">
        <v>72.67</v>
      </c>
      <c r="I149" s="257">
        <v>0.495</v>
      </c>
      <c r="J149" s="257"/>
      <c r="K149" s="257"/>
      <c r="L149" s="258"/>
      <c r="M149" s="357">
        <v>31.3</v>
      </c>
      <c r="N149" s="257">
        <v>0.22</v>
      </c>
      <c r="O149" s="257"/>
      <c r="P149" s="258"/>
    </row>
    <row r="150" spans="2:16" ht="39.6" x14ac:dyDescent="0.3">
      <c r="B150" s="362" t="s">
        <v>218</v>
      </c>
      <c r="C150" s="363">
        <v>14.8</v>
      </c>
      <c r="D150" s="364">
        <v>0.1</v>
      </c>
      <c r="E150" s="364">
        <v>92</v>
      </c>
      <c r="F150" s="364">
        <v>1.3</v>
      </c>
      <c r="G150" s="365">
        <v>50</v>
      </c>
      <c r="H150" s="363">
        <v>14.8</v>
      </c>
      <c r="I150" s="364">
        <v>0.1</v>
      </c>
      <c r="J150" s="364">
        <v>194</v>
      </c>
      <c r="K150" s="364">
        <v>1.4</v>
      </c>
      <c r="L150" s="365">
        <v>50</v>
      </c>
      <c r="M150" s="363"/>
      <c r="N150" s="364"/>
      <c r="O150" s="364">
        <v>384</v>
      </c>
      <c r="P150" s="365">
        <v>2.1</v>
      </c>
    </row>
    <row r="151" spans="2:16" ht="39.6" x14ac:dyDescent="0.3">
      <c r="B151" s="362" t="s">
        <v>219</v>
      </c>
      <c r="C151" s="363">
        <v>27</v>
      </c>
      <c r="D151" s="364">
        <v>0.32</v>
      </c>
      <c r="E151" s="364">
        <v>25</v>
      </c>
      <c r="F151" s="364">
        <v>0.3</v>
      </c>
      <c r="G151" s="365">
        <v>17</v>
      </c>
      <c r="H151" s="363">
        <v>46</v>
      </c>
      <c r="I151" s="364">
        <v>0.39</v>
      </c>
      <c r="J151" s="364">
        <v>14</v>
      </c>
      <c r="K151" s="364">
        <v>0.08</v>
      </c>
      <c r="L151" s="365">
        <v>17</v>
      </c>
      <c r="M151" s="363"/>
      <c r="N151" s="364"/>
      <c r="O151" s="364">
        <v>260</v>
      </c>
      <c r="P151" s="365">
        <v>1.02</v>
      </c>
    </row>
    <row r="152" spans="2:16" ht="39.6" x14ac:dyDescent="0.3">
      <c r="B152" s="343" t="s">
        <v>202</v>
      </c>
      <c r="C152" s="358">
        <v>78.540000000000006</v>
      </c>
      <c r="D152" s="263">
        <v>0.44900000000000001</v>
      </c>
      <c r="E152" s="263">
        <v>26.04</v>
      </c>
      <c r="F152" s="263">
        <v>0.159</v>
      </c>
      <c r="G152" s="359"/>
      <c r="H152" s="358">
        <v>58.72</v>
      </c>
      <c r="I152" s="263">
        <v>0.32800000000000001</v>
      </c>
      <c r="J152" s="263">
        <v>23.59</v>
      </c>
      <c r="K152" s="263">
        <v>0.14399999999999999</v>
      </c>
      <c r="L152" s="359"/>
      <c r="M152" s="358"/>
      <c r="N152" s="263"/>
      <c r="O152" s="263">
        <v>13.1</v>
      </c>
      <c r="P152" s="359">
        <v>0.08</v>
      </c>
    </row>
    <row r="153" spans="2:16" ht="30" customHeight="1" x14ac:dyDescent="0.3">
      <c r="B153" s="343" t="s">
        <v>203</v>
      </c>
      <c r="C153" s="358">
        <v>200.01</v>
      </c>
      <c r="D153" s="263">
        <v>0.53400000000000003</v>
      </c>
      <c r="E153" s="263"/>
      <c r="F153" s="263"/>
      <c r="G153" s="359"/>
      <c r="H153" s="358">
        <v>129.03</v>
      </c>
      <c r="I153" s="263">
        <v>0.433</v>
      </c>
      <c r="J153" s="263"/>
      <c r="K153" s="263"/>
      <c r="L153" s="359"/>
      <c r="M153" s="358">
        <v>228.96</v>
      </c>
      <c r="N153" s="263">
        <v>0.56100000000000005</v>
      </c>
      <c r="O153" s="263"/>
      <c r="P153" s="359"/>
    </row>
    <row r="154" spans="2:16" x14ac:dyDescent="0.3">
      <c r="B154" s="232" t="s">
        <v>204</v>
      </c>
      <c r="C154" s="358">
        <v>30</v>
      </c>
      <c r="D154" s="263">
        <v>0.4</v>
      </c>
      <c r="E154" s="263"/>
      <c r="F154" s="263"/>
      <c r="G154" s="359"/>
      <c r="H154" s="358"/>
      <c r="I154" s="263"/>
      <c r="J154" s="263"/>
      <c r="K154" s="263"/>
      <c r="L154" s="359"/>
      <c r="M154" s="358"/>
      <c r="N154" s="263"/>
      <c r="O154" s="263"/>
      <c r="P154" s="359"/>
    </row>
    <row r="155" spans="2:16" ht="27.6" x14ac:dyDescent="0.3">
      <c r="B155" s="360" t="s">
        <v>216</v>
      </c>
      <c r="C155" s="358"/>
      <c r="D155" s="263"/>
      <c r="E155" s="263">
        <v>4.2</v>
      </c>
      <c r="F155" s="263"/>
      <c r="G155" s="359"/>
      <c r="H155" s="358"/>
      <c r="I155" s="263"/>
      <c r="J155" s="263">
        <v>5.9</v>
      </c>
      <c r="K155" s="263"/>
      <c r="L155" s="359"/>
      <c r="M155" s="358"/>
      <c r="N155" s="263"/>
      <c r="O155" s="263"/>
      <c r="P155" s="359"/>
    </row>
    <row r="156" spans="2:16" ht="27.6" x14ac:dyDescent="0.3">
      <c r="B156" s="360" t="s">
        <v>217</v>
      </c>
      <c r="C156" s="358"/>
      <c r="D156" s="263"/>
      <c r="E156" s="263">
        <v>66</v>
      </c>
      <c r="F156" s="263"/>
      <c r="G156" s="359"/>
      <c r="H156" s="358"/>
      <c r="I156" s="263"/>
      <c r="J156" s="263"/>
      <c r="K156" s="263"/>
      <c r="L156" s="359"/>
      <c r="M156" s="358"/>
      <c r="N156" s="263"/>
      <c r="O156" s="263"/>
      <c r="P156" s="359"/>
    </row>
    <row r="157" spans="2:16" ht="41.4" x14ac:dyDescent="0.3">
      <c r="B157" s="366" t="s">
        <v>220</v>
      </c>
      <c r="C157" s="358"/>
      <c r="D157" s="263"/>
      <c r="E157" s="263"/>
      <c r="F157" s="263"/>
      <c r="G157" s="359"/>
      <c r="H157" s="358"/>
      <c r="I157" s="263"/>
      <c r="J157" s="263"/>
      <c r="K157" s="263"/>
      <c r="L157" s="359"/>
      <c r="M157" s="367">
        <v>311</v>
      </c>
      <c r="N157" s="368">
        <v>1</v>
      </c>
      <c r="O157" s="263"/>
      <c r="P157" s="359"/>
    </row>
    <row r="158" spans="2:16" ht="15" thickBot="1" x14ac:dyDescent="0.35">
      <c r="B158" s="236" t="s">
        <v>154</v>
      </c>
      <c r="C158" s="361">
        <f>SUM(C142:C157)</f>
        <v>533.95000000000005</v>
      </c>
      <c r="D158" s="267">
        <f t="shared" ref="D158:P158" si="8">SUM(D142:D157)</f>
        <v>3.4220000000000002</v>
      </c>
      <c r="E158" s="267">
        <f t="shared" si="8"/>
        <v>292.71999999999997</v>
      </c>
      <c r="F158" s="267">
        <f t="shared" si="8"/>
        <v>2.4079999999999995</v>
      </c>
      <c r="G158" s="268">
        <f t="shared" si="8"/>
        <v>89</v>
      </c>
      <c r="H158" s="361">
        <f t="shared" si="8"/>
        <v>373.27</v>
      </c>
      <c r="I158" s="267">
        <f t="shared" si="8"/>
        <v>2.1059999999999999</v>
      </c>
      <c r="J158" s="267">
        <f t="shared" si="8"/>
        <v>307.52999999999992</v>
      </c>
      <c r="K158" s="267">
        <f t="shared" si="8"/>
        <v>2.133</v>
      </c>
      <c r="L158" s="268">
        <f t="shared" si="8"/>
        <v>67</v>
      </c>
      <c r="M158" s="361">
        <f t="shared" si="8"/>
        <v>571.26</v>
      </c>
      <c r="N158" s="267">
        <f t="shared" si="8"/>
        <v>1.7810000000000001</v>
      </c>
      <c r="O158" s="267">
        <f t="shared" si="8"/>
        <v>657.1</v>
      </c>
      <c r="P158" s="268">
        <f t="shared" si="8"/>
        <v>3.2</v>
      </c>
    </row>
    <row r="159" spans="2:16" ht="22.8" customHeight="1" thickBot="1" x14ac:dyDescent="0.35"/>
    <row r="160" spans="2:16" ht="34.200000000000003" x14ac:dyDescent="0.3">
      <c r="B160" s="190" t="s">
        <v>107</v>
      </c>
      <c r="C160" s="191" t="s">
        <v>108</v>
      </c>
    </row>
    <row r="161" spans="2:12" x14ac:dyDescent="0.3">
      <c r="B161" s="178" t="s">
        <v>109</v>
      </c>
      <c r="C161" s="192">
        <f>G158</f>
        <v>89</v>
      </c>
    </row>
    <row r="162" spans="2:12" x14ac:dyDescent="0.3">
      <c r="B162" s="178" t="s">
        <v>110</v>
      </c>
      <c r="C162" s="192">
        <f>L158</f>
        <v>67</v>
      </c>
    </row>
    <row r="163" spans="2:12" x14ac:dyDescent="0.3">
      <c r="B163" s="178" t="s">
        <v>111</v>
      </c>
      <c r="C163" s="192">
        <v>0</v>
      </c>
    </row>
    <row r="164" spans="2:12" x14ac:dyDescent="0.3">
      <c r="B164" s="178" t="s">
        <v>112</v>
      </c>
      <c r="C164" s="192">
        <v>0</v>
      </c>
    </row>
    <row r="165" spans="2:12" ht="15" thickBot="1" x14ac:dyDescent="0.35">
      <c r="B165" s="184" t="s">
        <v>113</v>
      </c>
      <c r="C165" s="193">
        <v>0</v>
      </c>
    </row>
    <row r="166" spans="2:12" ht="15" thickBot="1" x14ac:dyDescent="0.35">
      <c r="B166" s="240"/>
    </row>
    <row r="167" spans="2:12" ht="79.8" x14ac:dyDescent="0.3">
      <c r="B167" s="194" t="s">
        <v>107</v>
      </c>
      <c r="C167" s="191" t="s">
        <v>114</v>
      </c>
      <c r="D167" s="191" t="s">
        <v>115</v>
      </c>
    </row>
    <row r="168" spans="2:12" x14ac:dyDescent="0.3">
      <c r="B168" s="178" t="s">
        <v>109</v>
      </c>
      <c r="C168" s="192">
        <v>25.2</v>
      </c>
      <c r="D168" s="192">
        <f>C168*C161/1000</f>
        <v>2.2427999999999999</v>
      </c>
    </row>
    <row r="169" spans="2:12" x14ac:dyDescent="0.3">
      <c r="B169" s="178" t="s">
        <v>110</v>
      </c>
      <c r="C169" s="192">
        <v>25.2</v>
      </c>
      <c r="D169" s="192">
        <f t="shared" ref="D169:D172" si="9">C169*C162/1000</f>
        <v>1.6883999999999999</v>
      </c>
    </row>
    <row r="170" spans="2:12" x14ac:dyDescent="0.3">
      <c r="B170" s="178" t="s">
        <v>111</v>
      </c>
      <c r="C170" s="192">
        <v>25.2</v>
      </c>
      <c r="D170" s="192">
        <f t="shared" si="9"/>
        <v>0</v>
      </c>
    </row>
    <row r="171" spans="2:12" x14ac:dyDescent="0.3">
      <c r="B171" s="178" t="s">
        <v>112</v>
      </c>
      <c r="C171" s="192">
        <v>25.2</v>
      </c>
      <c r="D171" s="192">
        <f t="shared" si="9"/>
        <v>0</v>
      </c>
    </row>
    <row r="172" spans="2:12" ht="15" thickBot="1" x14ac:dyDescent="0.35">
      <c r="B172" s="184" t="s">
        <v>113</v>
      </c>
      <c r="C172" s="193">
        <v>25.2</v>
      </c>
      <c r="D172" s="193">
        <f t="shared" si="9"/>
        <v>0</v>
      </c>
    </row>
    <row r="173" spans="2:12" ht="15" thickBot="1" x14ac:dyDescent="0.35">
      <c r="B173" s="240"/>
    </row>
    <row r="174" spans="2:12" ht="15" thickBot="1" x14ac:dyDescent="0.35">
      <c r="B174" s="423" t="s">
        <v>116</v>
      </c>
      <c r="C174" s="426" t="s">
        <v>8</v>
      </c>
      <c r="D174" s="427"/>
      <c r="E174" s="427"/>
      <c r="F174" s="428"/>
      <c r="G174" s="426" t="s">
        <v>9</v>
      </c>
      <c r="H174" s="427"/>
      <c r="I174" s="427"/>
      <c r="J174" s="428"/>
      <c r="K174" s="407" t="s">
        <v>117</v>
      </c>
      <c r="L174" s="407" t="s">
        <v>155</v>
      </c>
    </row>
    <row r="175" spans="2:12" x14ac:dyDescent="0.3">
      <c r="B175" s="424"/>
      <c r="C175" s="431" t="s">
        <v>118</v>
      </c>
      <c r="D175" s="429" t="s">
        <v>13</v>
      </c>
      <c r="E175" s="429" t="s">
        <v>14</v>
      </c>
      <c r="F175" s="417" t="s">
        <v>15</v>
      </c>
      <c r="G175" s="431" t="s">
        <v>118</v>
      </c>
      <c r="H175" s="429" t="s">
        <v>119</v>
      </c>
      <c r="I175" s="429" t="s">
        <v>18</v>
      </c>
      <c r="J175" s="417" t="s">
        <v>19</v>
      </c>
      <c r="K175" s="408"/>
      <c r="L175" s="408"/>
    </row>
    <row r="176" spans="2:12" ht="46.2" customHeight="1" thickBot="1" x14ac:dyDescent="0.35">
      <c r="B176" s="425"/>
      <c r="C176" s="435"/>
      <c r="D176" s="436"/>
      <c r="E176" s="436"/>
      <c r="F176" s="437"/>
      <c r="G176" s="435"/>
      <c r="H176" s="436"/>
      <c r="I176" s="436"/>
      <c r="J176" s="437"/>
      <c r="K176" s="409"/>
      <c r="L176" s="409"/>
    </row>
    <row r="177" spans="2:12" x14ac:dyDescent="0.3">
      <c r="B177" s="178" t="s">
        <v>120</v>
      </c>
      <c r="C177" s="195">
        <f>SUM(D177:F177)</f>
        <v>0.49479525050782763</v>
      </c>
      <c r="D177" s="196">
        <f>D168*$E$59</f>
        <v>0.32170187970595082</v>
      </c>
      <c r="E177" s="196">
        <f>D168*$F$59</f>
        <v>7.9136974972738139E-2</v>
      </c>
      <c r="F177" s="197">
        <f>D169*$G$59</f>
        <v>9.3956395829138659E-2</v>
      </c>
      <c r="G177" s="195">
        <f>SUM(H177:J177)</f>
        <v>0</v>
      </c>
      <c r="H177" s="196">
        <f>D170*$I$59</f>
        <v>0</v>
      </c>
      <c r="I177" s="196">
        <f>D171*$J$59</f>
        <v>0</v>
      </c>
      <c r="J177" s="197">
        <f>D172*$J$59</f>
        <v>0</v>
      </c>
      <c r="K177" s="198">
        <f>C177+G177</f>
        <v>0.49479525050782763</v>
      </c>
      <c r="L177" s="198"/>
    </row>
    <row r="178" spans="2:12" x14ac:dyDescent="0.3">
      <c r="B178" s="178" t="s">
        <v>121</v>
      </c>
      <c r="C178" s="179">
        <f>SUM(D178:F178)</f>
        <v>16.5334</v>
      </c>
      <c r="D178" s="199"/>
      <c r="E178" s="199"/>
      <c r="F178" s="200">
        <f>F183</f>
        <v>16.5334</v>
      </c>
      <c r="G178" s="179">
        <f>SUM(H178:J178)</f>
        <v>24.567200000000003</v>
      </c>
      <c r="H178" s="199">
        <f>F185</f>
        <v>24.567200000000003</v>
      </c>
      <c r="I178" s="199"/>
      <c r="J178" s="200"/>
      <c r="K178" s="198">
        <f>C178+G178</f>
        <v>41.1006</v>
      </c>
      <c r="L178" s="198">
        <f>F185</f>
        <v>24.567200000000003</v>
      </c>
    </row>
    <row r="179" spans="2:12" ht="15" thickBot="1" x14ac:dyDescent="0.35">
      <c r="B179" s="201" t="s">
        <v>122</v>
      </c>
      <c r="C179" s="202">
        <f>C177+C178</f>
        <v>17.028195250507828</v>
      </c>
      <c r="D179" s="203">
        <f t="shared" ref="D179:J179" si="10">D177+D178</f>
        <v>0.32170187970595082</v>
      </c>
      <c r="E179" s="203">
        <f t="shared" si="10"/>
        <v>7.9136974972738139E-2</v>
      </c>
      <c r="F179" s="204">
        <f t="shared" si="10"/>
        <v>16.627356395829139</v>
      </c>
      <c r="G179" s="202">
        <f t="shared" si="10"/>
        <v>24.567200000000003</v>
      </c>
      <c r="H179" s="203">
        <f t="shared" si="10"/>
        <v>24.567200000000003</v>
      </c>
      <c r="I179" s="203">
        <f t="shared" si="10"/>
        <v>0</v>
      </c>
      <c r="J179" s="204">
        <f t="shared" si="10"/>
        <v>0</v>
      </c>
      <c r="K179" s="205">
        <f>K177+K178</f>
        <v>41.595395250507828</v>
      </c>
      <c r="L179" s="205">
        <f>SUM(L177:L178)</f>
        <v>24.567200000000003</v>
      </c>
    </row>
    <row r="180" spans="2:12" ht="15" thickBot="1" x14ac:dyDescent="0.35">
      <c r="B180" s="240"/>
    </row>
    <row r="181" spans="2:12" ht="34.200000000000003" x14ac:dyDescent="0.3">
      <c r="B181" s="206" t="s">
        <v>123</v>
      </c>
      <c r="C181" s="207" t="s">
        <v>124</v>
      </c>
      <c r="D181" s="208" t="s">
        <v>125</v>
      </c>
      <c r="E181" s="208" t="s">
        <v>126</v>
      </c>
      <c r="F181" s="209" t="s">
        <v>127</v>
      </c>
    </row>
    <row r="182" spans="2:12" x14ac:dyDescent="0.3">
      <c r="B182" s="210" t="s">
        <v>128</v>
      </c>
      <c r="C182" s="179">
        <f>SUM(C183:C185)</f>
        <v>8.902000000000001</v>
      </c>
      <c r="D182" s="199">
        <f>SUM(D183:D185)</f>
        <v>2735.83</v>
      </c>
      <c r="E182" s="199"/>
      <c r="F182" s="200"/>
    </row>
    <row r="183" spans="2:12" x14ac:dyDescent="0.3">
      <c r="B183" s="211" t="s">
        <v>129</v>
      </c>
      <c r="C183" s="179">
        <f>D158+F158</f>
        <v>5.83</v>
      </c>
      <c r="D183" s="199">
        <f>C158+E158</f>
        <v>826.67000000000007</v>
      </c>
      <c r="E183" s="199">
        <v>50</v>
      </c>
      <c r="F183" s="200">
        <f>D183/E183</f>
        <v>16.5334</v>
      </c>
    </row>
    <row r="184" spans="2:12" x14ac:dyDescent="0.3">
      <c r="B184" s="211" t="s">
        <v>130</v>
      </c>
      <c r="C184" s="179">
        <v>1.62</v>
      </c>
      <c r="D184" s="199">
        <f>H158+J158</f>
        <v>680.8</v>
      </c>
      <c r="E184" s="199">
        <v>50</v>
      </c>
      <c r="F184" s="200">
        <f>D184/E184</f>
        <v>13.616</v>
      </c>
    </row>
    <row r="185" spans="2:12" ht="15" thickBot="1" x14ac:dyDescent="0.35">
      <c r="B185" s="241" t="s">
        <v>156</v>
      </c>
      <c r="C185" s="242">
        <v>1.452</v>
      </c>
      <c r="D185" s="243">
        <f>M158+O158</f>
        <v>1228.3600000000001</v>
      </c>
      <c r="E185" s="243">
        <v>50</v>
      </c>
      <c r="F185" s="244">
        <f>D185/E185</f>
        <v>24.567200000000003</v>
      </c>
    </row>
    <row r="186" spans="2:12" ht="15" thickBot="1" x14ac:dyDescent="0.35">
      <c r="B186" s="240"/>
      <c r="F186" t="s">
        <v>131</v>
      </c>
    </row>
    <row r="187" spans="2:12" ht="15" thickBot="1" x14ac:dyDescent="0.35">
      <c r="B187" s="423" t="s">
        <v>132</v>
      </c>
      <c r="C187" s="426" t="s">
        <v>8</v>
      </c>
      <c r="D187" s="427"/>
      <c r="E187" s="427"/>
      <c r="F187" s="428"/>
      <c r="G187" s="426" t="s">
        <v>9</v>
      </c>
      <c r="H187" s="427"/>
      <c r="I187" s="427"/>
      <c r="J187" s="428"/>
      <c r="K187" s="407" t="s">
        <v>117</v>
      </c>
      <c r="L187" s="407" t="s">
        <v>155</v>
      </c>
    </row>
    <row r="188" spans="2:12" x14ac:dyDescent="0.3">
      <c r="B188" s="424"/>
      <c r="C188" s="431" t="s">
        <v>118</v>
      </c>
      <c r="D188" s="429" t="s">
        <v>13</v>
      </c>
      <c r="E188" s="429" t="s">
        <v>14</v>
      </c>
      <c r="F188" s="417" t="s">
        <v>15</v>
      </c>
      <c r="G188" s="431" t="s">
        <v>118</v>
      </c>
      <c r="H188" s="429" t="s">
        <v>119</v>
      </c>
      <c r="I188" s="429" t="s">
        <v>18</v>
      </c>
      <c r="J188" s="417" t="s">
        <v>19</v>
      </c>
      <c r="K188" s="408"/>
      <c r="L188" s="408"/>
    </row>
    <row r="189" spans="2:12" ht="31.95" customHeight="1" thickBot="1" x14ac:dyDescent="0.35">
      <c r="B189" s="425"/>
      <c r="C189" s="435"/>
      <c r="D189" s="436"/>
      <c r="E189" s="436"/>
      <c r="F189" s="437"/>
      <c r="G189" s="435"/>
      <c r="H189" s="436"/>
      <c r="I189" s="436"/>
      <c r="J189" s="437"/>
      <c r="K189" s="409"/>
      <c r="L189" s="409"/>
    </row>
    <row r="190" spans="2:12" x14ac:dyDescent="0.3">
      <c r="B190" s="178" t="s">
        <v>133</v>
      </c>
      <c r="C190" s="215">
        <f>D190+F190</f>
        <v>0.96909363042725127</v>
      </c>
      <c r="D190" s="216">
        <f>E58</f>
        <v>0.39804804095041924</v>
      </c>
      <c r="E190" s="216">
        <f>F58</f>
        <v>0.12438321747358057</v>
      </c>
      <c r="F190" s="217">
        <f>G58</f>
        <v>0.57104558947683204</v>
      </c>
      <c r="G190" s="215">
        <f>H190+I190+J190</f>
        <v>1.2648944449255191</v>
      </c>
      <c r="H190" s="216">
        <f>I58</f>
        <v>0.49452431334043878</v>
      </c>
      <c r="I190" s="216">
        <f>J58</f>
        <v>0.63809149937038034</v>
      </c>
      <c r="J190" s="217">
        <f>K58</f>
        <v>0.13227863221469999</v>
      </c>
      <c r="K190" s="80">
        <f>C190+G190</f>
        <v>2.2339880753527703</v>
      </c>
      <c r="L190" s="80">
        <f>M49/M18</f>
        <v>0.21643792576914092</v>
      </c>
    </row>
    <row r="191" spans="2:12" x14ac:dyDescent="0.3">
      <c r="B191" s="178" t="s">
        <v>134</v>
      </c>
      <c r="C191" s="218">
        <f>D191+F191</f>
        <v>0.98902079869022519</v>
      </c>
      <c r="D191" s="219">
        <f>($E$49+D179)/(D168+$F$18)</f>
        <v>0.39729434774915839</v>
      </c>
      <c r="E191" s="219">
        <f>($F$49+E179)/(D168+$F$18)</f>
        <v>0.1241194702406314</v>
      </c>
      <c r="F191" s="220">
        <f>($G$49+F179)/(D169+$G$18)</f>
        <v>0.59172645094106679</v>
      </c>
      <c r="G191" s="218">
        <f>H191+I191+J191</f>
        <v>1.3023630556111012</v>
      </c>
      <c r="H191" s="219">
        <f>(H179+$I$49)/($I$18+D170)</f>
        <v>0.53199292402602083</v>
      </c>
      <c r="I191" s="219">
        <f>(I179+$J$49)/($J$18+D171)</f>
        <v>0.63809149937038034</v>
      </c>
      <c r="J191" s="220">
        <f>(J179+$K$49)/($K$18+D172)</f>
        <v>0.13227863221469999</v>
      </c>
      <c r="K191" s="80">
        <f>C191+G191</f>
        <v>2.2913838543013263</v>
      </c>
      <c r="L191" s="80">
        <f>(L179+M49)/M18</f>
        <v>0.27730809425278807</v>
      </c>
    </row>
    <row r="192" spans="2:12" ht="15" thickBot="1" x14ac:dyDescent="0.35">
      <c r="B192" s="221" t="s">
        <v>135</v>
      </c>
      <c r="C192" s="222">
        <f>C191-C190</f>
        <v>1.9927168262973916E-2</v>
      </c>
      <c r="D192" s="223">
        <f t="shared" ref="D192:J192" si="11">D191-D190</f>
        <v>-7.5369320126084105E-4</v>
      </c>
      <c r="E192" s="223">
        <f t="shared" si="11"/>
        <v>-2.6374723294916858E-4</v>
      </c>
      <c r="F192" s="224">
        <f t="shared" si="11"/>
        <v>2.0680861464234757E-2</v>
      </c>
      <c r="G192" s="222">
        <f t="shared" si="11"/>
        <v>3.746861068558216E-2</v>
      </c>
      <c r="H192" s="223">
        <f t="shared" si="11"/>
        <v>3.7468610685582049E-2</v>
      </c>
      <c r="I192" s="223">
        <f t="shared" si="11"/>
        <v>0</v>
      </c>
      <c r="J192" s="224">
        <f t="shared" si="11"/>
        <v>0</v>
      </c>
      <c r="K192" s="225">
        <f>C192+G192</f>
        <v>5.7395778948556075E-2</v>
      </c>
      <c r="L192" s="225">
        <f>D192+H192</f>
        <v>3.6714917484321208E-2</v>
      </c>
    </row>
    <row r="194" spans="1:15" ht="15" thickBot="1" x14ac:dyDescent="0.35">
      <c r="A194" s="1" t="s">
        <v>157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5.6" thickTop="1" thickBot="1" x14ac:dyDescent="0.35"/>
    <row r="196" spans="1:15" ht="15" thickBot="1" x14ac:dyDescent="0.35">
      <c r="B196" s="407" t="s">
        <v>116</v>
      </c>
      <c r="C196" s="426" t="s">
        <v>8</v>
      </c>
      <c r="D196" s="427"/>
      <c r="E196" s="427"/>
      <c r="F196" s="428"/>
      <c r="G196" s="426" t="s">
        <v>9</v>
      </c>
      <c r="H196" s="427"/>
      <c r="I196" s="427"/>
      <c r="J196" s="428"/>
      <c r="K196" s="407" t="s">
        <v>117</v>
      </c>
    </row>
    <row r="197" spans="1:15" x14ac:dyDescent="0.3">
      <c r="B197" s="408"/>
      <c r="C197" s="431" t="s">
        <v>118</v>
      </c>
      <c r="D197" s="429" t="s">
        <v>13</v>
      </c>
      <c r="E197" s="429" t="s">
        <v>14</v>
      </c>
      <c r="F197" s="417" t="s">
        <v>15</v>
      </c>
      <c r="G197" s="431" t="s">
        <v>118</v>
      </c>
      <c r="H197" s="429" t="s">
        <v>119</v>
      </c>
      <c r="I197" s="429" t="s">
        <v>18</v>
      </c>
      <c r="J197" s="417" t="s">
        <v>19</v>
      </c>
      <c r="K197" s="408"/>
    </row>
    <row r="198" spans="1:15" ht="37.950000000000003" customHeight="1" thickBot="1" x14ac:dyDescent="0.35">
      <c r="B198" s="409"/>
      <c r="C198" s="435"/>
      <c r="D198" s="436"/>
      <c r="E198" s="436"/>
      <c r="F198" s="437"/>
      <c r="G198" s="435"/>
      <c r="H198" s="436"/>
      <c r="I198" s="436"/>
      <c r="J198" s="437"/>
      <c r="K198" s="409"/>
    </row>
    <row r="199" spans="1:15" x14ac:dyDescent="0.3">
      <c r="B199" s="178" t="s">
        <v>120</v>
      </c>
      <c r="C199" s="195">
        <f>F199+D199</f>
        <v>86.96</v>
      </c>
      <c r="D199" s="196">
        <f>G215</f>
        <v>86.96</v>
      </c>
      <c r="E199" s="196">
        <f>G215</f>
        <v>86.96</v>
      </c>
      <c r="F199" s="197">
        <v>0</v>
      </c>
      <c r="G199" s="195">
        <f>SUM(H199:J199)</f>
        <v>-4.0439783556290927E-5</v>
      </c>
      <c r="H199" s="196">
        <f>D192*$I$59</f>
        <v>-4.0439783556290927E-5</v>
      </c>
      <c r="I199" s="196">
        <f>D193*$J$59</f>
        <v>0</v>
      </c>
      <c r="J199" s="197">
        <f>C194*$J$59</f>
        <v>0</v>
      </c>
      <c r="K199" s="198">
        <f>C199+G199</f>
        <v>86.959959560216433</v>
      </c>
    </row>
    <row r="200" spans="1:15" x14ac:dyDescent="0.3">
      <c r="B200" s="178" t="s">
        <v>103</v>
      </c>
      <c r="C200" s="245">
        <f t="shared" ref="C200:C202" si="12">F200+D200</f>
        <v>0.58565718698208791</v>
      </c>
      <c r="D200" s="246">
        <f>H215*E64</f>
        <v>0.58565718698208791</v>
      </c>
      <c r="E200" s="246">
        <f>H215*E64</f>
        <v>0.58565718698208791</v>
      </c>
      <c r="F200" s="247"/>
      <c r="G200" s="245"/>
      <c r="H200" s="246"/>
      <c r="I200" s="246"/>
      <c r="J200" s="247"/>
      <c r="K200" s="198"/>
    </row>
    <row r="201" spans="1:15" x14ac:dyDescent="0.3">
      <c r="B201" s="178" t="s">
        <v>121</v>
      </c>
      <c r="C201" s="179">
        <f t="shared" si="12"/>
        <v>8.6442857142857132</v>
      </c>
      <c r="D201" s="199">
        <f>E228</f>
        <v>8.6442857142857132</v>
      </c>
      <c r="E201" s="199">
        <f>E228</f>
        <v>8.6442857142857132</v>
      </c>
      <c r="F201" s="200">
        <f>F206</f>
        <v>0</v>
      </c>
      <c r="G201" s="179">
        <f>SUM(H201:J201)</f>
        <v>0</v>
      </c>
      <c r="H201" s="199">
        <f>F208</f>
        <v>0</v>
      </c>
      <c r="I201" s="199"/>
      <c r="J201" s="200"/>
      <c r="K201" s="198">
        <f>C201+G201</f>
        <v>8.6442857142857132</v>
      </c>
    </row>
    <row r="202" spans="1:15" ht="15" thickBot="1" x14ac:dyDescent="0.35">
      <c r="B202" s="201" t="s">
        <v>122</v>
      </c>
      <c r="C202" s="202">
        <f t="shared" si="12"/>
        <v>95.604285714285709</v>
      </c>
      <c r="D202" s="203">
        <f t="shared" ref="D202:J202" si="13">D199+D201</f>
        <v>95.604285714285709</v>
      </c>
      <c r="E202" s="203">
        <f t="shared" si="13"/>
        <v>95.604285714285709</v>
      </c>
      <c r="F202" s="204">
        <f t="shared" si="13"/>
        <v>0</v>
      </c>
      <c r="G202" s="202">
        <f t="shared" si="13"/>
        <v>-4.0439783556290927E-5</v>
      </c>
      <c r="H202" s="203">
        <f t="shared" si="13"/>
        <v>-4.0439783556290927E-5</v>
      </c>
      <c r="I202" s="203">
        <f t="shared" si="13"/>
        <v>0</v>
      </c>
      <c r="J202" s="204">
        <f t="shared" si="13"/>
        <v>0</v>
      </c>
      <c r="K202" s="205">
        <f>K199+K201</f>
        <v>95.604245274502148</v>
      </c>
    </row>
    <row r="203" spans="1:15" ht="54" customHeight="1" thickBot="1" x14ac:dyDescent="0.35"/>
    <row r="204" spans="1:15" ht="57.6" thickBot="1" x14ac:dyDescent="0.35">
      <c r="B204" s="248" t="s">
        <v>158</v>
      </c>
      <c r="C204" s="249" t="s">
        <v>159</v>
      </c>
      <c r="D204" s="249" t="s">
        <v>160</v>
      </c>
      <c r="E204" s="249" t="s">
        <v>161</v>
      </c>
      <c r="F204" s="249" t="s">
        <v>162</v>
      </c>
      <c r="G204" s="250" t="s">
        <v>163</v>
      </c>
      <c r="H204" s="226" t="s">
        <v>164</v>
      </c>
    </row>
    <row r="205" spans="1:15" x14ac:dyDescent="0.3">
      <c r="B205" s="251" t="s">
        <v>165</v>
      </c>
      <c r="C205" s="252">
        <v>7</v>
      </c>
      <c r="D205" s="252"/>
      <c r="E205" s="252"/>
      <c r="F205" s="252">
        <v>1.4</v>
      </c>
      <c r="G205" s="253">
        <f>SUM(C205:F205)</f>
        <v>8.4</v>
      </c>
      <c r="H205" s="254">
        <v>0.57599999999999996</v>
      </c>
      <c r="I205" s="255"/>
      <c r="J205" s="255"/>
      <c r="K205" s="255"/>
      <c r="L205" s="255"/>
    </row>
    <row r="206" spans="1:15" x14ac:dyDescent="0.3">
      <c r="B206" s="256" t="s">
        <v>166</v>
      </c>
      <c r="C206" s="257">
        <v>10.5</v>
      </c>
      <c r="D206" s="257">
        <v>1</v>
      </c>
      <c r="E206" s="257">
        <v>1.4</v>
      </c>
      <c r="F206" s="257"/>
      <c r="G206" s="258">
        <f t="shared" ref="G206:G214" si="14">SUM(C206:F206)</f>
        <v>12.9</v>
      </c>
      <c r="H206" s="259">
        <v>2.4</v>
      </c>
      <c r="I206" s="255"/>
      <c r="J206" s="255"/>
      <c r="K206" s="255"/>
      <c r="L206" s="255"/>
    </row>
    <row r="207" spans="1:15" x14ac:dyDescent="0.3">
      <c r="B207" s="369" t="s">
        <v>221</v>
      </c>
      <c r="C207" s="257">
        <v>8</v>
      </c>
      <c r="D207" s="257">
        <v>1</v>
      </c>
      <c r="E207" s="257">
        <v>1.1000000000000001</v>
      </c>
      <c r="F207" s="257"/>
      <c r="G207" s="258">
        <f t="shared" si="14"/>
        <v>10.1</v>
      </c>
      <c r="H207" s="259">
        <v>1.8</v>
      </c>
      <c r="I207" s="255"/>
      <c r="J207" s="255"/>
      <c r="K207" s="255"/>
      <c r="L207" s="255"/>
    </row>
    <row r="208" spans="1:15" x14ac:dyDescent="0.3">
      <c r="B208" s="256" t="s">
        <v>168</v>
      </c>
      <c r="C208" s="257">
        <v>9</v>
      </c>
      <c r="D208" s="257">
        <v>1</v>
      </c>
      <c r="E208" s="257">
        <v>1.1499999999999999</v>
      </c>
      <c r="F208" s="257"/>
      <c r="G208" s="260">
        <f t="shared" si="14"/>
        <v>11.15</v>
      </c>
      <c r="H208" s="259">
        <v>2</v>
      </c>
      <c r="I208" s="255"/>
      <c r="J208" s="255"/>
      <c r="K208" s="255"/>
      <c r="L208" s="255"/>
    </row>
    <row r="209" spans="2:12" x14ac:dyDescent="0.3">
      <c r="B209" s="256" t="s">
        <v>169</v>
      </c>
      <c r="C209" s="257">
        <v>10</v>
      </c>
      <c r="D209" s="257">
        <v>1</v>
      </c>
      <c r="E209" s="257">
        <v>1.26</v>
      </c>
      <c r="F209" s="257"/>
      <c r="G209" s="260">
        <f t="shared" si="14"/>
        <v>12.26</v>
      </c>
      <c r="H209" s="259">
        <v>2.1</v>
      </c>
      <c r="I209" s="255"/>
      <c r="J209" s="255"/>
      <c r="K209" s="255"/>
      <c r="L209" s="255"/>
    </row>
    <row r="210" spans="2:12" x14ac:dyDescent="0.3">
      <c r="B210" s="369" t="s">
        <v>222</v>
      </c>
      <c r="C210" s="364">
        <v>9</v>
      </c>
      <c r="D210" s="364">
        <v>1</v>
      </c>
      <c r="E210" s="364">
        <v>1.1499999999999999</v>
      </c>
      <c r="F210" s="263"/>
      <c r="G210" s="370">
        <f t="shared" ref="G210" si="15">SUM(C210:F210)</f>
        <v>11.15</v>
      </c>
      <c r="H210" s="371">
        <v>2</v>
      </c>
      <c r="I210" s="255"/>
      <c r="J210" s="255"/>
      <c r="K210" s="255"/>
      <c r="L210" s="255"/>
    </row>
    <row r="211" spans="2:12" x14ac:dyDescent="0.3">
      <c r="B211" s="261" t="s">
        <v>170</v>
      </c>
      <c r="C211" s="262">
        <v>7</v>
      </c>
      <c r="D211" s="263">
        <v>1</v>
      </c>
      <c r="E211" s="263">
        <v>1</v>
      </c>
      <c r="F211" s="263"/>
      <c r="G211" s="258">
        <f t="shared" si="14"/>
        <v>9</v>
      </c>
      <c r="H211" s="264">
        <v>1.1000000000000001</v>
      </c>
      <c r="I211" s="255"/>
      <c r="J211" s="255"/>
      <c r="K211" s="255"/>
      <c r="L211" s="255"/>
    </row>
    <row r="212" spans="2:12" x14ac:dyDescent="0.3">
      <c r="B212" s="265" t="s">
        <v>171</v>
      </c>
      <c r="C212" s="263">
        <v>4</v>
      </c>
      <c r="D212" s="263"/>
      <c r="E212" s="263">
        <v>1</v>
      </c>
      <c r="F212" s="263"/>
      <c r="G212" s="258">
        <f t="shared" si="14"/>
        <v>5</v>
      </c>
      <c r="H212" s="264">
        <v>1</v>
      </c>
      <c r="I212" s="255"/>
      <c r="J212" s="255"/>
      <c r="K212" s="255"/>
      <c r="L212" s="255"/>
    </row>
    <row r="213" spans="2:12" x14ac:dyDescent="0.3">
      <c r="B213" s="265" t="s">
        <v>172</v>
      </c>
      <c r="C213" s="263">
        <v>4</v>
      </c>
      <c r="D213" s="263"/>
      <c r="E213" s="263">
        <v>1</v>
      </c>
      <c r="F213" s="263"/>
      <c r="G213" s="258">
        <f t="shared" si="14"/>
        <v>5</v>
      </c>
      <c r="H213" s="264">
        <v>1.1000000000000001</v>
      </c>
      <c r="I213" s="255"/>
      <c r="J213" s="255"/>
      <c r="K213" s="255"/>
      <c r="L213" s="255"/>
    </row>
    <row r="214" spans="2:12" x14ac:dyDescent="0.3">
      <c r="B214" s="265" t="s">
        <v>173</v>
      </c>
      <c r="C214" s="263">
        <v>1</v>
      </c>
      <c r="D214" s="263"/>
      <c r="E214" s="263">
        <v>1</v>
      </c>
      <c r="F214" s="263"/>
      <c r="G214" s="258">
        <f t="shared" si="14"/>
        <v>2</v>
      </c>
      <c r="H214" s="264">
        <v>0.2</v>
      </c>
      <c r="I214" s="255"/>
      <c r="J214" s="255"/>
      <c r="K214" s="255"/>
      <c r="L214" s="255"/>
    </row>
    <row r="215" spans="2:12" ht="15" thickBot="1" x14ac:dyDescent="0.35">
      <c r="B215" s="266" t="s">
        <v>163</v>
      </c>
      <c r="C215" s="267">
        <f>SUM(C205:C214)</f>
        <v>69.5</v>
      </c>
      <c r="D215" s="267">
        <f>SUM(D205:D211)</f>
        <v>6</v>
      </c>
      <c r="E215" s="267">
        <f>SUM(E205:E214)</f>
        <v>10.06</v>
      </c>
      <c r="F215" s="267">
        <f t="shared" ref="F215" si="16">SUM(F205:F209)</f>
        <v>1.4</v>
      </c>
      <c r="G215" s="268">
        <f>SUM(G205:G214)</f>
        <v>86.96</v>
      </c>
      <c r="H215" s="269">
        <f>SUM(H205:H214)</f>
        <v>14.275999999999998</v>
      </c>
      <c r="I215" s="255"/>
      <c r="J215" s="255"/>
      <c r="K215" s="255"/>
      <c r="L215" s="255"/>
    </row>
    <row r="216" spans="2:12" ht="15" thickBot="1" x14ac:dyDescent="0.35">
      <c r="B216" s="270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</row>
    <row r="217" spans="2:12" ht="40.200000000000003" thickBot="1" x14ac:dyDescent="0.35">
      <c r="B217" s="206" t="s">
        <v>174</v>
      </c>
      <c r="C217" s="271" t="s">
        <v>125</v>
      </c>
      <c r="D217" s="271" t="s">
        <v>126</v>
      </c>
      <c r="E217" s="272" t="s">
        <v>127</v>
      </c>
      <c r="F217" s="255"/>
      <c r="G217" s="255"/>
      <c r="H217" s="255"/>
      <c r="I217" s="255"/>
      <c r="J217" s="255"/>
      <c r="K217" s="255"/>
      <c r="L217" s="255"/>
    </row>
    <row r="218" spans="2:12" x14ac:dyDescent="0.3">
      <c r="B218" s="251" t="s">
        <v>165</v>
      </c>
      <c r="C218" s="252">
        <v>95</v>
      </c>
      <c r="D218" s="252">
        <v>20</v>
      </c>
      <c r="E218" s="273">
        <f>C218/D218</f>
        <v>4.75</v>
      </c>
      <c r="F218" s="255"/>
      <c r="G218" s="255"/>
      <c r="H218" s="255"/>
      <c r="I218" s="255"/>
      <c r="J218" s="255"/>
      <c r="K218" s="255"/>
      <c r="L218" s="255"/>
    </row>
    <row r="219" spans="2:12" x14ac:dyDescent="0.3">
      <c r="B219" s="256" t="s">
        <v>166</v>
      </c>
      <c r="C219" s="257">
        <v>0</v>
      </c>
      <c r="D219" s="257">
        <v>35</v>
      </c>
      <c r="E219" s="274">
        <f t="shared" ref="E219:E227" si="17">C219/D219</f>
        <v>0</v>
      </c>
      <c r="F219" s="255"/>
      <c r="G219" s="255"/>
      <c r="H219" s="255"/>
      <c r="I219" s="255"/>
      <c r="J219" s="255"/>
      <c r="K219" s="255"/>
      <c r="L219" s="255"/>
    </row>
    <row r="220" spans="2:12" x14ac:dyDescent="0.3">
      <c r="B220" s="369" t="s">
        <v>221</v>
      </c>
      <c r="C220" s="257">
        <v>0</v>
      </c>
      <c r="D220" s="257">
        <v>35</v>
      </c>
      <c r="E220" s="274">
        <f t="shared" si="17"/>
        <v>0</v>
      </c>
      <c r="F220" s="255"/>
      <c r="G220" s="255"/>
      <c r="H220" s="255"/>
      <c r="I220" s="255"/>
      <c r="J220" s="255"/>
      <c r="K220" s="255"/>
      <c r="L220" s="255"/>
    </row>
    <row r="221" spans="2:12" x14ac:dyDescent="0.3">
      <c r="B221" s="256" t="s">
        <v>168</v>
      </c>
      <c r="C221" s="257">
        <v>0</v>
      </c>
      <c r="D221" s="257">
        <v>35</v>
      </c>
      <c r="E221" s="274">
        <f t="shared" si="17"/>
        <v>0</v>
      </c>
      <c r="F221" s="255"/>
      <c r="G221" s="255"/>
      <c r="H221" s="255"/>
      <c r="I221" s="255"/>
      <c r="J221" s="255"/>
      <c r="K221" s="255"/>
      <c r="L221" s="255"/>
    </row>
    <row r="222" spans="2:12" x14ac:dyDescent="0.3">
      <c r="B222" s="256" t="s">
        <v>169</v>
      </c>
      <c r="C222" s="257">
        <v>0</v>
      </c>
      <c r="D222" s="257">
        <v>35</v>
      </c>
      <c r="E222" s="274">
        <f t="shared" si="17"/>
        <v>0</v>
      </c>
      <c r="F222" s="255"/>
      <c r="G222" s="255"/>
      <c r="H222" s="255"/>
      <c r="I222" s="255"/>
      <c r="J222" s="255"/>
      <c r="K222" s="255"/>
      <c r="L222" s="255"/>
    </row>
    <row r="223" spans="2:12" x14ac:dyDescent="0.3">
      <c r="B223" s="369" t="s">
        <v>222</v>
      </c>
      <c r="C223" s="263">
        <v>0</v>
      </c>
      <c r="D223" s="257">
        <v>36</v>
      </c>
      <c r="E223" s="274">
        <f t="shared" ref="E223" si="18">C223/D223</f>
        <v>0</v>
      </c>
      <c r="F223" s="255"/>
      <c r="G223" s="255"/>
      <c r="H223" s="255"/>
      <c r="I223" s="255"/>
      <c r="J223" s="255"/>
      <c r="K223" s="255"/>
      <c r="L223" s="255"/>
    </row>
    <row r="224" spans="2:12" x14ac:dyDescent="0.3">
      <c r="B224" s="261" t="s">
        <v>170</v>
      </c>
      <c r="C224" s="263">
        <v>19.82</v>
      </c>
      <c r="D224" s="257">
        <v>35</v>
      </c>
      <c r="E224" s="274">
        <f t="shared" si="17"/>
        <v>0.56628571428571428</v>
      </c>
      <c r="F224" s="255"/>
      <c r="G224" s="255"/>
      <c r="H224" s="255"/>
      <c r="I224" s="255"/>
      <c r="J224" s="255"/>
      <c r="K224" s="255"/>
      <c r="L224" s="255"/>
    </row>
    <row r="225" spans="1:15" x14ac:dyDescent="0.3">
      <c r="B225" s="265" t="s">
        <v>171</v>
      </c>
      <c r="C225" s="263">
        <v>53.76</v>
      </c>
      <c r="D225" s="257">
        <v>35</v>
      </c>
      <c r="E225" s="274">
        <f t="shared" si="17"/>
        <v>1.536</v>
      </c>
      <c r="F225" s="255"/>
      <c r="G225" s="255"/>
      <c r="H225" s="255"/>
      <c r="I225" s="255"/>
      <c r="J225" s="255"/>
      <c r="K225" s="255"/>
      <c r="L225" s="255"/>
    </row>
    <row r="226" spans="1:15" x14ac:dyDescent="0.3">
      <c r="B226" s="265" t="s">
        <v>172</v>
      </c>
      <c r="C226" s="263">
        <v>51.2</v>
      </c>
      <c r="D226" s="257">
        <v>35</v>
      </c>
      <c r="E226" s="274">
        <f t="shared" si="17"/>
        <v>1.4628571428571429</v>
      </c>
      <c r="F226" s="255"/>
      <c r="G226" s="255"/>
      <c r="H226" s="255"/>
      <c r="I226" s="255"/>
      <c r="J226" s="255"/>
      <c r="K226" s="255"/>
      <c r="L226" s="255"/>
    </row>
    <row r="227" spans="1:15" x14ac:dyDescent="0.3">
      <c r="B227" s="265" t="s">
        <v>173</v>
      </c>
      <c r="C227" s="263">
        <v>11.52</v>
      </c>
      <c r="D227" s="257">
        <v>35</v>
      </c>
      <c r="E227" s="274">
        <f t="shared" si="17"/>
        <v>0.32914285714285713</v>
      </c>
      <c r="F227" s="255"/>
      <c r="G227" s="255"/>
      <c r="H227" s="255"/>
      <c r="I227" s="255"/>
      <c r="J227" s="255"/>
      <c r="K227" s="255"/>
      <c r="L227" s="255"/>
    </row>
    <row r="228" spans="1:15" ht="15" thickBot="1" x14ac:dyDescent="0.35">
      <c r="B228" s="266" t="s">
        <v>163</v>
      </c>
      <c r="C228" s="267">
        <f>SUM(C218:C227)</f>
        <v>231.29999999999998</v>
      </c>
      <c r="D228" s="267"/>
      <c r="E228" s="275">
        <f>SUM(E218:E227)</f>
        <v>8.6442857142857132</v>
      </c>
      <c r="F228" s="255"/>
      <c r="G228" s="255"/>
      <c r="H228" s="255"/>
      <c r="I228" s="255"/>
      <c r="J228" s="255"/>
      <c r="K228" s="255"/>
      <c r="L228" s="255"/>
    </row>
    <row r="229" spans="1:15" ht="15" thickBot="1" x14ac:dyDescent="0.35">
      <c r="B229" s="270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</row>
    <row r="230" spans="1:15" ht="15" thickBot="1" x14ac:dyDescent="0.35">
      <c r="B230" s="423" t="s">
        <v>132</v>
      </c>
      <c r="C230" s="426" t="s">
        <v>8</v>
      </c>
      <c r="D230" s="427"/>
      <c r="E230" s="427"/>
      <c r="F230" s="428"/>
      <c r="G230" s="426" t="s">
        <v>9</v>
      </c>
      <c r="H230" s="427"/>
      <c r="I230" s="427"/>
      <c r="J230" s="428"/>
      <c r="K230" s="407" t="s">
        <v>117</v>
      </c>
      <c r="L230" s="255"/>
    </row>
    <row r="231" spans="1:15" x14ac:dyDescent="0.3">
      <c r="B231" s="424"/>
      <c r="C231" s="431" t="s">
        <v>118</v>
      </c>
      <c r="D231" s="429" t="s">
        <v>13</v>
      </c>
      <c r="E231" s="429" t="s">
        <v>14</v>
      </c>
      <c r="F231" s="417" t="s">
        <v>15</v>
      </c>
      <c r="G231" s="431" t="s">
        <v>118</v>
      </c>
      <c r="H231" s="429" t="s">
        <v>119</v>
      </c>
      <c r="I231" s="429" t="s">
        <v>18</v>
      </c>
      <c r="J231" s="417" t="s">
        <v>19</v>
      </c>
      <c r="K231" s="408"/>
      <c r="L231" s="255"/>
    </row>
    <row r="232" spans="1:15" ht="37.200000000000003" customHeight="1" thickBot="1" x14ac:dyDescent="0.35">
      <c r="B232" s="425"/>
      <c r="C232" s="435"/>
      <c r="D232" s="436"/>
      <c r="E232" s="436"/>
      <c r="F232" s="437"/>
      <c r="G232" s="435"/>
      <c r="H232" s="436"/>
      <c r="I232" s="436"/>
      <c r="J232" s="437"/>
      <c r="K232" s="409"/>
      <c r="L232" s="255"/>
    </row>
    <row r="233" spans="1:15" x14ac:dyDescent="0.3">
      <c r="B233" s="178" t="s">
        <v>133</v>
      </c>
      <c r="C233" s="215">
        <f>D233+F233</f>
        <v>0.96909363042725127</v>
      </c>
      <c r="D233" s="216">
        <f>E58</f>
        <v>0.39804804095041924</v>
      </c>
      <c r="E233" s="216">
        <f>F58</f>
        <v>0.12438321747358057</v>
      </c>
      <c r="F233" s="217">
        <f>G58</f>
        <v>0.57104558947683204</v>
      </c>
      <c r="G233" s="215">
        <f>H233+I233+J233</f>
        <v>1.2648944449255191</v>
      </c>
      <c r="H233" s="216">
        <f>I58</f>
        <v>0.49452431334043878</v>
      </c>
      <c r="I233" s="216">
        <f>J58</f>
        <v>0.63809149937038034</v>
      </c>
      <c r="J233" s="217">
        <f>K58</f>
        <v>0.13227863221469999</v>
      </c>
      <c r="K233" s="80">
        <f>C233+G233</f>
        <v>2.2339880753527703</v>
      </c>
      <c r="L233" s="255"/>
    </row>
    <row r="234" spans="1:15" x14ac:dyDescent="0.3">
      <c r="B234" s="178" t="s">
        <v>134</v>
      </c>
      <c r="C234" s="218">
        <f>D234+F234</f>
        <v>1.0956525395477388</v>
      </c>
      <c r="D234" s="219">
        <f>($E$49+D202)/$F$18</f>
        <v>0.52460695007090663</v>
      </c>
      <c r="E234" s="219">
        <f>($F$49+E202)/$F$18</f>
        <v>0.250942126594068</v>
      </c>
      <c r="F234" s="220">
        <f>($G$49+F202)/$G$18</f>
        <v>0.57104558947683204</v>
      </c>
      <c r="G234" s="218">
        <f>H234+I234+J234</f>
        <v>1.2648943832488728</v>
      </c>
      <c r="H234" s="219">
        <f>(H202+$I$49)/$I$18</f>
        <v>0.49452425166379244</v>
      </c>
      <c r="I234" s="219">
        <f>(I202+$J$49)/$J$18</f>
        <v>0.63809149937038034</v>
      </c>
      <c r="J234" s="220">
        <f>(J202+$K$49)/$K$18</f>
        <v>0.13227863221469999</v>
      </c>
      <c r="K234" s="80">
        <f>C234+G234</f>
        <v>2.3605469227966118</v>
      </c>
      <c r="L234" s="255"/>
    </row>
    <row r="235" spans="1:15" ht="15" thickBot="1" x14ac:dyDescent="0.35">
      <c r="B235" s="221" t="s">
        <v>135</v>
      </c>
      <c r="C235" s="222">
        <f>C234-C233</f>
        <v>0.12655890912048751</v>
      </c>
      <c r="D235" s="223">
        <f t="shared" ref="D235:J235" si="19">D234-D233</f>
        <v>0.1265589091204874</v>
      </c>
      <c r="E235" s="223">
        <f t="shared" si="19"/>
        <v>0.12655890912048745</v>
      </c>
      <c r="F235" s="224">
        <f t="shared" si="19"/>
        <v>0</v>
      </c>
      <c r="G235" s="222">
        <f t="shared" si="19"/>
        <v>-6.1676646234687382E-8</v>
      </c>
      <c r="H235" s="223">
        <f t="shared" si="19"/>
        <v>-6.1676646345709685E-8</v>
      </c>
      <c r="I235" s="223">
        <f t="shared" si="19"/>
        <v>0</v>
      </c>
      <c r="J235" s="224">
        <f t="shared" si="19"/>
        <v>0</v>
      </c>
      <c r="K235" s="225">
        <f>C235+G235</f>
        <v>0.12655884744384127</v>
      </c>
      <c r="L235" s="255"/>
    </row>
    <row r="236" spans="1:15" ht="13.2" customHeight="1" x14ac:dyDescent="0.3">
      <c r="B236" s="276"/>
      <c r="C236" s="277"/>
      <c r="D236" s="277"/>
      <c r="E236" s="277"/>
      <c r="F236" s="277"/>
      <c r="G236" s="277"/>
      <c r="H236" s="277"/>
      <c r="I236" s="277"/>
      <c r="J236" s="277"/>
      <c r="K236" s="277"/>
      <c r="L236" s="255"/>
    </row>
    <row r="237" spans="1:15" ht="13.2" customHeight="1" thickBot="1" x14ac:dyDescent="0.35">
      <c r="A237" s="1" t="s">
        <v>175</v>
      </c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"/>
      <c r="N237" s="2"/>
      <c r="O237" s="2"/>
    </row>
    <row r="238" spans="1:15" ht="13.2" customHeight="1" thickTop="1" thickBot="1" x14ac:dyDescent="0.35">
      <c r="A238" s="279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1"/>
      <c r="N238" s="281"/>
      <c r="O238" s="281"/>
    </row>
    <row r="239" spans="1:15" ht="15" thickBot="1" x14ac:dyDescent="0.35">
      <c r="B239" s="407" t="s">
        <v>116</v>
      </c>
      <c r="C239" s="426" t="s">
        <v>8</v>
      </c>
      <c r="D239" s="427"/>
      <c r="E239" s="427"/>
      <c r="F239" s="428"/>
      <c r="G239" s="426" t="s">
        <v>9</v>
      </c>
      <c r="H239" s="427"/>
      <c r="I239" s="427"/>
      <c r="J239" s="428"/>
      <c r="K239" s="407" t="s">
        <v>117</v>
      </c>
      <c r="L239" s="255"/>
    </row>
    <row r="240" spans="1:15" x14ac:dyDescent="0.3">
      <c r="B240" s="408"/>
      <c r="C240" s="431" t="s">
        <v>118</v>
      </c>
      <c r="D240" s="429" t="s">
        <v>13</v>
      </c>
      <c r="E240" s="429" t="s">
        <v>14</v>
      </c>
      <c r="F240" s="417" t="s">
        <v>15</v>
      </c>
      <c r="G240" s="431" t="s">
        <v>118</v>
      </c>
      <c r="H240" s="429" t="s">
        <v>119</v>
      </c>
      <c r="I240" s="429" t="s">
        <v>18</v>
      </c>
      <c r="J240" s="417" t="s">
        <v>19</v>
      </c>
      <c r="K240" s="408"/>
      <c r="L240" s="255"/>
    </row>
    <row r="241" spans="2:12" ht="37.950000000000003" customHeight="1" thickBot="1" x14ac:dyDescent="0.35">
      <c r="B241" s="409"/>
      <c r="C241" s="435"/>
      <c r="D241" s="436"/>
      <c r="E241" s="436"/>
      <c r="F241" s="437"/>
      <c r="G241" s="435"/>
      <c r="H241" s="436"/>
      <c r="I241" s="436"/>
      <c r="J241" s="437"/>
      <c r="K241" s="409"/>
      <c r="L241" s="255"/>
    </row>
    <row r="242" spans="2:12" x14ac:dyDescent="0.3">
      <c r="B242" s="178" t="s">
        <v>120</v>
      </c>
      <c r="C242" s="195">
        <f>F242+D242</f>
        <v>0</v>
      </c>
      <c r="D242" s="196">
        <v>0</v>
      </c>
      <c r="E242" s="196">
        <v>0</v>
      </c>
      <c r="F242" s="197">
        <v>0</v>
      </c>
      <c r="G242" s="195">
        <f>SUM(H242:J242)</f>
        <v>-1.9308000000000005</v>
      </c>
      <c r="H242" s="196">
        <v>0</v>
      </c>
      <c r="I242" s="196">
        <f>C254</f>
        <v>-1.9308000000000005</v>
      </c>
      <c r="J242" s="197">
        <f>C236*$J$59</f>
        <v>0</v>
      </c>
      <c r="K242" s="198">
        <f>C242+G242</f>
        <v>-1.9308000000000005</v>
      </c>
      <c r="L242" s="255"/>
    </row>
    <row r="243" spans="2:12" x14ac:dyDescent="0.3">
      <c r="B243" s="178" t="s">
        <v>121</v>
      </c>
      <c r="C243" s="179">
        <f t="shared" ref="C243:C244" si="20">F243+D243</f>
        <v>0</v>
      </c>
      <c r="D243" s="199">
        <f>E263</f>
        <v>0</v>
      </c>
      <c r="E243" s="199">
        <f>E263</f>
        <v>0</v>
      </c>
      <c r="F243" s="200">
        <f>F248</f>
        <v>0</v>
      </c>
      <c r="G243" s="179">
        <f>SUM(H243:J243)</f>
        <v>1</v>
      </c>
      <c r="H243" s="199">
        <f>F250</f>
        <v>0</v>
      </c>
      <c r="I243" s="199">
        <f>C249</f>
        <v>1</v>
      </c>
      <c r="J243" s="200">
        <v>0</v>
      </c>
      <c r="K243" s="198">
        <f>C243+G243</f>
        <v>1</v>
      </c>
      <c r="L243" s="255"/>
    </row>
    <row r="244" spans="2:12" ht="15" thickBot="1" x14ac:dyDescent="0.35">
      <c r="B244" s="201" t="s">
        <v>122</v>
      </c>
      <c r="C244" s="202">
        <f t="shared" si="20"/>
        <v>0</v>
      </c>
      <c r="D244" s="203">
        <f t="shared" ref="D244:K244" si="21">D242+D243</f>
        <v>0</v>
      </c>
      <c r="E244" s="203">
        <f t="shared" si="21"/>
        <v>0</v>
      </c>
      <c r="F244" s="204">
        <f t="shared" si="21"/>
        <v>0</v>
      </c>
      <c r="G244" s="202">
        <f t="shared" si="21"/>
        <v>-0.93080000000000052</v>
      </c>
      <c r="H244" s="203">
        <f t="shared" si="21"/>
        <v>0</v>
      </c>
      <c r="I244" s="203">
        <f t="shared" si="21"/>
        <v>-0.93080000000000052</v>
      </c>
      <c r="J244" s="204">
        <f t="shared" si="21"/>
        <v>0</v>
      </c>
      <c r="K244" s="205">
        <f t="shared" si="21"/>
        <v>-0.93080000000000052</v>
      </c>
      <c r="L244" s="255"/>
    </row>
    <row r="245" spans="2:12" ht="13.2" customHeight="1" thickBot="1" x14ac:dyDescent="0.35">
      <c r="B245" s="276"/>
      <c r="C245" s="277"/>
      <c r="D245" s="277"/>
      <c r="E245" s="277"/>
      <c r="F245" s="277"/>
      <c r="G245" s="277"/>
      <c r="H245" s="277"/>
      <c r="I245" s="277"/>
      <c r="J245" s="277"/>
      <c r="K245" s="277"/>
      <c r="L245" s="255"/>
    </row>
    <row r="246" spans="2:12" ht="13.2" customHeight="1" thickBot="1" x14ac:dyDescent="0.35">
      <c r="B246" s="445" t="s">
        <v>176</v>
      </c>
      <c r="C246" s="446"/>
      <c r="D246" s="447"/>
      <c r="E246" s="277"/>
      <c r="F246" s="277"/>
      <c r="G246" s="277"/>
      <c r="H246" s="277"/>
      <c r="I246" s="277"/>
      <c r="J246" s="277"/>
      <c r="K246" s="277"/>
      <c r="L246" s="255"/>
    </row>
    <row r="247" spans="2:12" ht="15.75" customHeight="1" x14ac:dyDescent="0.3">
      <c r="B247" s="282" t="s">
        <v>177</v>
      </c>
      <c r="C247" s="448">
        <v>10</v>
      </c>
      <c r="D247" s="449"/>
      <c r="E247" s="277"/>
      <c r="F247" s="277"/>
      <c r="G247" s="277"/>
      <c r="H247" s="277"/>
      <c r="I247" s="277"/>
      <c r="J247" s="277"/>
      <c r="K247" s="277"/>
      <c r="L247" s="255"/>
    </row>
    <row r="248" spans="2:12" ht="13.2" customHeight="1" x14ac:dyDescent="0.3">
      <c r="B248" s="283" t="s">
        <v>178</v>
      </c>
      <c r="C248" s="450">
        <v>50</v>
      </c>
      <c r="D248" s="451"/>
      <c r="E248" s="277"/>
      <c r="F248" s="277"/>
      <c r="G248" s="277"/>
      <c r="H248" s="277"/>
      <c r="I248" s="277"/>
      <c r="J248" s="277"/>
      <c r="K248" s="277"/>
      <c r="L248" s="255"/>
    </row>
    <row r="249" spans="2:12" ht="13.2" customHeight="1" x14ac:dyDescent="0.3">
      <c r="B249" s="283" t="s">
        <v>179</v>
      </c>
      <c r="C249" s="452">
        <f>C248/C250</f>
        <v>1</v>
      </c>
      <c r="D249" s="453"/>
      <c r="E249" s="277"/>
      <c r="F249" s="277"/>
      <c r="G249" s="277"/>
      <c r="H249" s="277"/>
      <c r="I249" s="277"/>
      <c r="J249" s="277"/>
      <c r="K249" s="277"/>
      <c r="L249" s="255"/>
    </row>
    <row r="250" spans="2:12" ht="13.2" customHeight="1" x14ac:dyDescent="0.3">
      <c r="B250" s="283" t="s">
        <v>180</v>
      </c>
      <c r="C250" s="452">
        <v>50</v>
      </c>
      <c r="D250" s="453"/>
      <c r="E250" s="277"/>
      <c r="F250" s="277"/>
      <c r="G250" s="277"/>
      <c r="H250" s="277"/>
      <c r="I250" s="277"/>
      <c r="J250" s="277"/>
      <c r="K250" s="277"/>
      <c r="L250" s="255"/>
    </row>
    <row r="251" spans="2:12" ht="14.25" customHeight="1" x14ac:dyDescent="0.3">
      <c r="B251" s="284" t="s">
        <v>181</v>
      </c>
      <c r="C251" s="452">
        <v>3.6</v>
      </c>
      <c r="D251" s="453"/>
      <c r="E251" s="277"/>
      <c r="F251" s="277"/>
      <c r="G251" s="277"/>
      <c r="H251" s="277"/>
      <c r="I251" s="277"/>
      <c r="J251" s="277"/>
      <c r="K251" s="277"/>
      <c r="L251" s="255"/>
    </row>
    <row r="252" spans="2:12" ht="13.2" customHeight="1" x14ac:dyDescent="0.3">
      <c r="B252" s="284" t="s">
        <v>182</v>
      </c>
      <c r="C252" s="441">
        <v>0.69</v>
      </c>
      <c r="D252" s="442"/>
      <c r="E252" s="277"/>
      <c r="F252" s="277"/>
      <c r="G252" s="277"/>
      <c r="H252" s="277"/>
      <c r="I252" s="277"/>
      <c r="J252" s="277"/>
      <c r="K252" s="277"/>
      <c r="L252" s="255"/>
    </row>
    <row r="253" spans="2:12" ht="13.2" customHeight="1" x14ac:dyDescent="0.3">
      <c r="B253" s="284" t="s">
        <v>183</v>
      </c>
      <c r="C253" s="441">
        <v>0.24529999999999999</v>
      </c>
      <c r="D253" s="442"/>
      <c r="E253" s="277"/>
      <c r="F253" s="277"/>
      <c r="G253" s="277"/>
      <c r="H253" s="277"/>
      <c r="I253" s="277"/>
      <c r="J253" s="277"/>
      <c r="K253" s="277"/>
      <c r="L253" s="255"/>
    </row>
    <row r="254" spans="2:12" ht="13.2" customHeight="1" thickBot="1" x14ac:dyDescent="0.35">
      <c r="B254" s="266" t="s">
        <v>184</v>
      </c>
      <c r="C254" s="443">
        <f>C247*C252-C247*C251*C253</f>
        <v>-1.9308000000000005</v>
      </c>
      <c r="D254" s="444"/>
      <c r="E254" s="277"/>
      <c r="F254" s="277"/>
      <c r="G254" s="277"/>
      <c r="H254" s="277"/>
      <c r="I254" s="277"/>
      <c r="J254" s="277"/>
      <c r="K254" s="277"/>
      <c r="L254" s="255"/>
    </row>
    <row r="255" spans="2:12" ht="13.2" customHeight="1" thickBot="1" x14ac:dyDescent="0.35">
      <c r="B255" s="276"/>
      <c r="C255" s="277"/>
      <c r="D255" s="277"/>
      <c r="E255" s="277"/>
      <c r="F255" s="277"/>
      <c r="G255" s="277"/>
      <c r="H255" s="277"/>
      <c r="I255" s="277"/>
      <c r="J255" s="277"/>
      <c r="K255" s="277"/>
      <c r="L255" s="255"/>
    </row>
    <row r="256" spans="2:12" ht="15" thickBot="1" x14ac:dyDescent="0.35">
      <c r="B256" s="423" t="s">
        <v>132</v>
      </c>
      <c r="C256" s="426" t="s">
        <v>8</v>
      </c>
      <c r="D256" s="427"/>
      <c r="E256" s="427"/>
      <c r="F256" s="428"/>
      <c r="G256" s="426" t="s">
        <v>9</v>
      </c>
      <c r="H256" s="427"/>
      <c r="I256" s="427"/>
      <c r="J256" s="428"/>
      <c r="K256" s="407" t="s">
        <v>117</v>
      </c>
      <c r="L256" s="255"/>
    </row>
    <row r="257" spans="1:15" x14ac:dyDescent="0.3">
      <c r="B257" s="424"/>
      <c r="C257" s="431" t="s">
        <v>118</v>
      </c>
      <c r="D257" s="429" t="s">
        <v>13</v>
      </c>
      <c r="E257" s="429" t="s">
        <v>14</v>
      </c>
      <c r="F257" s="417" t="s">
        <v>15</v>
      </c>
      <c r="G257" s="431" t="s">
        <v>118</v>
      </c>
      <c r="H257" s="429" t="s">
        <v>119</v>
      </c>
      <c r="I257" s="429" t="s">
        <v>18</v>
      </c>
      <c r="J257" s="417" t="s">
        <v>19</v>
      </c>
      <c r="K257" s="408"/>
      <c r="L257" s="255"/>
    </row>
    <row r="258" spans="1:15" ht="37.200000000000003" customHeight="1" thickBot="1" x14ac:dyDescent="0.35">
      <c r="B258" s="425"/>
      <c r="C258" s="435"/>
      <c r="D258" s="436"/>
      <c r="E258" s="436"/>
      <c r="F258" s="437"/>
      <c r="G258" s="435"/>
      <c r="H258" s="436"/>
      <c r="I258" s="436"/>
      <c r="J258" s="437"/>
      <c r="K258" s="409"/>
      <c r="L258" s="255"/>
    </row>
    <row r="259" spans="1:15" x14ac:dyDescent="0.3">
      <c r="B259" s="178" t="s">
        <v>133</v>
      </c>
      <c r="C259" s="215">
        <f>D259+F259</f>
        <v>0.96909363042725127</v>
      </c>
      <c r="D259" s="216">
        <f>E58</f>
        <v>0.39804804095041924</v>
      </c>
      <c r="E259" s="216">
        <f>F58</f>
        <v>0.12438321747358057</v>
      </c>
      <c r="F259" s="217">
        <f>G58</f>
        <v>0.57104558947683204</v>
      </c>
      <c r="G259" s="215">
        <f>H259+I259+J259</f>
        <v>1.2648944449255191</v>
      </c>
      <c r="H259" s="216">
        <f>I58</f>
        <v>0.49452431334043878</v>
      </c>
      <c r="I259" s="216">
        <f>J58</f>
        <v>0.63809149937038034</v>
      </c>
      <c r="J259" s="217">
        <f>K58</f>
        <v>0.13227863221469999</v>
      </c>
      <c r="K259" s="80">
        <f>C259+G259</f>
        <v>2.2339880753527703</v>
      </c>
      <c r="L259" s="255"/>
    </row>
    <row r="260" spans="1:15" x14ac:dyDescent="0.3">
      <c r="B260" s="178" t="s">
        <v>134</v>
      </c>
      <c r="C260" s="218">
        <f>D260+F260</f>
        <v>0.96909363042725127</v>
      </c>
      <c r="D260" s="219">
        <f>($E$49+D244)/$F$18</f>
        <v>0.39804804095041924</v>
      </c>
      <c r="E260" s="219">
        <f>($F$49+E244)/$F$18</f>
        <v>0.12438321747358057</v>
      </c>
      <c r="F260" s="220">
        <f>($G$49+F244)/$G$18</f>
        <v>0.57104558947683204</v>
      </c>
      <c r="G260" s="218">
        <f>H260+I260+J260</f>
        <v>1.2634672643992499</v>
      </c>
      <c r="H260" s="219">
        <f>(H244+$I$49)/$I$18</f>
        <v>0.49452431334043878</v>
      </c>
      <c r="I260" s="219">
        <f>(I244+$J$49)/$J$18</f>
        <v>0.63666431884411123</v>
      </c>
      <c r="J260" s="220">
        <f>(J244+$K$49)/$K$18</f>
        <v>0.13227863221469999</v>
      </c>
      <c r="K260" s="80">
        <f>C260+G260</f>
        <v>2.2325608948265012</v>
      </c>
      <c r="L260" s="255"/>
    </row>
    <row r="261" spans="1:15" ht="15" thickBot="1" x14ac:dyDescent="0.35">
      <c r="B261" s="221" t="s">
        <v>135</v>
      </c>
      <c r="C261" s="222">
        <f>C260-C259</f>
        <v>0</v>
      </c>
      <c r="D261" s="223">
        <f t="shared" ref="D261:J261" si="22">D260-D259</f>
        <v>0</v>
      </c>
      <c r="E261" s="223">
        <f t="shared" si="22"/>
        <v>0</v>
      </c>
      <c r="F261" s="224">
        <f t="shared" si="22"/>
        <v>0</v>
      </c>
      <c r="G261" s="222">
        <f t="shared" si="22"/>
        <v>-1.4271805262691117E-3</v>
      </c>
      <c r="H261" s="223">
        <f t="shared" si="22"/>
        <v>0</v>
      </c>
      <c r="I261" s="223">
        <f t="shared" si="22"/>
        <v>-1.4271805262691117E-3</v>
      </c>
      <c r="J261" s="224">
        <f t="shared" si="22"/>
        <v>0</v>
      </c>
      <c r="K261" s="225">
        <f>C261+G261</f>
        <v>-1.4271805262691117E-3</v>
      </c>
      <c r="L261" s="255"/>
    </row>
    <row r="262" spans="1:15" ht="13.2" customHeight="1" x14ac:dyDescent="0.3">
      <c r="B262" s="276"/>
      <c r="C262" s="277"/>
      <c r="D262" s="277"/>
      <c r="E262" s="277"/>
      <c r="F262" s="277"/>
      <c r="G262" s="277"/>
      <c r="H262" s="277"/>
      <c r="I262" s="277"/>
      <c r="J262" s="277"/>
      <c r="K262" s="277"/>
      <c r="L262" s="255"/>
    </row>
    <row r="263" spans="1:15" ht="13.2" customHeight="1" thickBot="1" x14ac:dyDescent="0.35">
      <c r="A263" s="1" t="s">
        <v>185</v>
      </c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"/>
      <c r="N263" s="2"/>
      <c r="O263" s="2"/>
    </row>
    <row r="264" spans="1:15" ht="13.2" customHeight="1" thickTop="1" thickBot="1" x14ac:dyDescent="0.35">
      <c r="B264" s="276"/>
      <c r="C264" s="277"/>
      <c r="D264" s="277"/>
      <c r="E264" s="277"/>
      <c r="F264" s="277"/>
      <c r="G264" s="277"/>
      <c r="H264" s="277"/>
      <c r="I264" s="277"/>
      <c r="J264" s="277"/>
      <c r="K264" s="277"/>
      <c r="L264" s="255"/>
    </row>
    <row r="265" spans="1:15" ht="13.2" customHeight="1" thickBot="1" x14ac:dyDescent="0.35">
      <c r="B265" s="454" t="s">
        <v>176</v>
      </c>
      <c r="C265" s="455"/>
      <c r="D265" s="456"/>
      <c r="E265" s="277"/>
      <c r="F265" s="277"/>
      <c r="G265" s="277"/>
      <c r="H265" s="277"/>
      <c r="I265" s="277"/>
      <c r="J265" s="277"/>
      <c r="K265" s="277"/>
      <c r="L265" s="255"/>
    </row>
    <row r="266" spans="1:15" ht="15.75" customHeight="1" x14ac:dyDescent="0.3">
      <c r="B266" s="285" t="s">
        <v>186</v>
      </c>
      <c r="C266" s="457">
        <v>559</v>
      </c>
      <c r="D266" s="458"/>
      <c r="E266" s="277"/>
      <c r="F266" s="277"/>
      <c r="G266" s="277"/>
      <c r="H266" s="277"/>
      <c r="I266" s="277"/>
      <c r="J266" s="277"/>
      <c r="K266" s="277"/>
      <c r="L266" s="255"/>
    </row>
    <row r="267" spans="1:15" ht="15.75" customHeight="1" x14ac:dyDescent="0.3">
      <c r="B267" s="283" t="s">
        <v>178</v>
      </c>
      <c r="C267" s="450">
        <v>74.849999999999994</v>
      </c>
      <c r="D267" s="451"/>
      <c r="E267" s="277"/>
      <c r="F267" s="277"/>
      <c r="G267" s="277"/>
      <c r="H267" s="277"/>
      <c r="I267" s="277"/>
      <c r="J267" s="277"/>
      <c r="K267" s="277"/>
      <c r="L267" s="255"/>
    </row>
    <row r="268" spans="1:15" ht="15.75" customHeight="1" x14ac:dyDescent="0.3">
      <c r="B268" s="283" t="s">
        <v>179</v>
      </c>
      <c r="C268" s="452">
        <f>C267/C269</f>
        <v>12.475</v>
      </c>
      <c r="D268" s="453"/>
      <c r="E268" s="277"/>
      <c r="F268" s="277"/>
      <c r="G268" s="277"/>
      <c r="H268" s="277"/>
      <c r="I268" s="277"/>
      <c r="J268" s="277"/>
      <c r="K268" s="277"/>
      <c r="L268" s="255"/>
    </row>
    <row r="269" spans="1:15" ht="15.75" customHeight="1" x14ac:dyDescent="0.3">
      <c r="B269" s="283" t="s">
        <v>180</v>
      </c>
      <c r="C269" s="452">
        <v>6</v>
      </c>
      <c r="D269" s="453"/>
      <c r="E269" s="277"/>
      <c r="F269" s="277"/>
      <c r="G269" s="277"/>
      <c r="H269" s="277"/>
      <c r="I269" s="277"/>
      <c r="J269" s="277"/>
      <c r="K269" s="277"/>
      <c r="L269" s="255"/>
    </row>
    <row r="270" spans="1:15" ht="15.75" customHeight="1" thickBot="1" x14ac:dyDescent="0.35">
      <c r="B270" s="266" t="s">
        <v>187</v>
      </c>
      <c r="C270" s="459">
        <v>21.43</v>
      </c>
      <c r="D270" s="460"/>
      <c r="E270" s="277"/>
      <c r="F270" s="277"/>
      <c r="G270" s="277"/>
      <c r="H270" s="277"/>
      <c r="I270" s="277"/>
      <c r="J270" s="277"/>
      <c r="K270" s="277"/>
      <c r="L270" s="255"/>
    </row>
    <row r="271" spans="1:15" ht="13.2" customHeight="1" thickBot="1" x14ac:dyDescent="0.35">
      <c r="B271" s="276"/>
      <c r="C271" s="277"/>
      <c r="D271" s="277"/>
      <c r="E271" s="277"/>
      <c r="F271" s="277"/>
      <c r="G271" s="277"/>
      <c r="H271" s="277"/>
      <c r="I271" s="277"/>
      <c r="J271" s="277"/>
      <c r="K271" s="277"/>
      <c r="L271" s="255"/>
    </row>
    <row r="272" spans="1:15" ht="13.2" customHeight="1" thickBot="1" x14ac:dyDescent="0.35">
      <c r="B272" s="423" t="s">
        <v>116</v>
      </c>
      <c r="C272" s="426" t="s">
        <v>8</v>
      </c>
      <c r="D272" s="427"/>
      <c r="E272" s="427"/>
      <c r="F272" s="428"/>
      <c r="G272" s="426" t="s">
        <v>9</v>
      </c>
      <c r="H272" s="427"/>
      <c r="I272" s="427"/>
      <c r="J272" s="428"/>
      <c r="K272" s="407" t="s">
        <v>117</v>
      </c>
      <c r="L272" s="255"/>
    </row>
    <row r="273" spans="1:15" ht="13.2" customHeight="1" x14ac:dyDescent="0.3">
      <c r="B273" s="424"/>
      <c r="C273" s="431" t="s">
        <v>118</v>
      </c>
      <c r="D273" s="429" t="s">
        <v>13</v>
      </c>
      <c r="E273" s="429" t="s">
        <v>14</v>
      </c>
      <c r="F273" s="417" t="s">
        <v>15</v>
      </c>
      <c r="G273" s="431" t="s">
        <v>118</v>
      </c>
      <c r="H273" s="429" t="s">
        <v>119</v>
      </c>
      <c r="I273" s="429" t="s">
        <v>18</v>
      </c>
      <c r="J273" s="417" t="s">
        <v>19</v>
      </c>
      <c r="K273" s="408"/>
      <c r="L273" s="255"/>
    </row>
    <row r="274" spans="1:15" ht="46.5" customHeight="1" thickBot="1" x14ac:dyDescent="0.35">
      <c r="B274" s="425"/>
      <c r="C274" s="435"/>
      <c r="D274" s="436"/>
      <c r="E274" s="436"/>
      <c r="F274" s="437"/>
      <c r="G274" s="435"/>
      <c r="H274" s="436"/>
      <c r="I274" s="436"/>
      <c r="J274" s="437"/>
      <c r="K274" s="409"/>
      <c r="L274" s="255"/>
    </row>
    <row r="275" spans="1:15" ht="13.2" customHeight="1" x14ac:dyDescent="0.3">
      <c r="B275" s="178" t="s">
        <v>188</v>
      </c>
      <c r="C275" s="195">
        <f>F275+D275</f>
        <v>21.43</v>
      </c>
      <c r="D275" s="196">
        <f>C270</f>
        <v>21.43</v>
      </c>
      <c r="E275" s="196">
        <f>C270</f>
        <v>21.43</v>
      </c>
      <c r="F275" s="197">
        <v>0</v>
      </c>
      <c r="G275" s="195">
        <v>0</v>
      </c>
      <c r="H275" s="196">
        <v>0</v>
      </c>
      <c r="I275" s="196">
        <v>0</v>
      </c>
      <c r="J275" s="197"/>
      <c r="K275" s="198">
        <f>C275+G275</f>
        <v>21.43</v>
      </c>
      <c r="L275" s="255"/>
    </row>
    <row r="276" spans="1:15" ht="13.2" customHeight="1" x14ac:dyDescent="0.3">
      <c r="B276" s="178" t="s">
        <v>121</v>
      </c>
      <c r="C276" s="179">
        <f t="shared" ref="C276:C277" si="23">F276+D276</f>
        <v>12.475</v>
      </c>
      <c r="D276" s="199">
        <f>C268</f>
        <v>12.475</v>
      </c>
      <c r="E276" s="199">
        <f>C268</f>
        <v>12.475</v>
      </c>
      <c r="F276" s="200">
        <f>F281</f>
        <v>0</v>
      </c>
      <c r="G276" s="179">
        <f>SUM(H276:J276)</f>
        <v>0</v>
      </c>
      <c r="H276" s="199">
        <f>C266*D269</f>
        <v>0</v>
      </c>
      <c r="I276" s="199">
        <f>C266*D270</f>
        <v>0</v>
      </c>
      <c r="J276" s="200"/>
      <c r="K276" s="198">
        <f>C276+G276</f>
        <v>12.475</v>
      </c>
      <c r="L276" s="255"/>
    </row>
    <row r="277" spans="1:15" ht="13.2" customHeight="1" thickBot="1" x14ac:dyDescent="0.35">
      <c r="B277" s="201" t="s">
        <v>122</v>
      </c>
      <c r="C277" s="202">
        <f t="shared" si="23"/>
        <v>33.905000000000001</v>
      </c>
      <c r="D277" s="203">
        <f t="shared" ref="D277:K277" si="24">D275+D276</f>
        <v>33.905000000000001</v>
      </c>
      <c r="E277" s="203">
        <f t="shared" si="24"/>
        <v>33.905000000000001</v>
      </c>
      <c r="F277" s="204">
        <f t="shared" si="24"/>
        <v>0</v>
      </c>
      <c r="G277" s="202">
        <f t="shared" si="24"/>
        <v>0</v>
      </c>
      <c r="H277" s="203">
        <f t="shared" si="24"/>
        <v>0</v>
      </c>
      <c r="I277" s="203">
        <f t="shared" si="24"/>
        <v>0</v>
      </c>
      <c r="J277" s="204">
        <f t="shared" si="24"/>
        <v>0</v>
      </c>
      <c r="K277" s="205">
        <f t="shared" si="24"/>
        <v>33.905000000000001</v>
      </c>
      <c r="L277" s="255"/>
    </row>
    <row r="278" spans="1:15" ht="13.2" customHeight="1" thickBot="1" x14ac:dyDescent="0.35">
      <c r="B278" s="276"/>
      <c r="C278" s="277"/>
      <c r="D278" s="277"/>
      <c r="E278" s="277"/>
      <c r="F278" s="277"/>
      <c r="G278" s="277"/>
      <c r="H278" s="277"/>
      <c r="I278" s="277"/>
      <c r="J278" s="277"/>
      <c r="K278" s="277"/>
      <c r="L278" s="255"/>
    </row>
    <row r="279" spans="1:15" ht="13.2" customHeight="1" thickBot="1" x14ac:dyDescent="0.35">
      <c r="B279" s="423" t="s">
        <v>132</v>
      </c>
      <c r="C279" s="426" t="s">
        <v>8</v>
      </c>
      <c r="D279" s="427"/>
      <c r="E279" s="427"/>
      <c r="F279" s="428"/>
      <c r="G279" s="426" t="s">
        <v>9</v>
      </c>
      <c r="H279" s="427"/>
      <c r="I279" s="427"/>
      <c r="J279" s="428"/>
      <c r="K279" s="407" t="s">
        <v>117</v>
      </c>
      <c r="L279" s="255"/>
    </row>
    <row r="280" spans="1:15" ht="13.2" customHeight="1" x14ac:dyDescent="0.3">
      <c r="B280" s="424"/>
      <c r="C280" s="431" t="s">
        <v>118</v>
      </c>
      <c r="D280" s="429" t="s">
        <v>13</v>
      </c>
      <c r="E280" s="429" t="s">
        <v>14</v>
      </c>
      <c r="F280" s="417" t="s">
        <v>15</v>
      </c>
      <c r="G280" s="431" t="s">
        <v>118</v>
      </c>
      <c r="H280" s="429" t="s">
        <v>119</v>
      </c>
      <c r="I280" s="429" t="s">
        <v>18</v>
      </c>
      <c r="J280" s="417" t="s">
        <v>19</v>
      </c>
      <c r="K280" s="408"/>
      <c r="L280" s="255"/>
    </row>
    <row r="281" spans="1:15" ht="44.25" customHeight="1" thickBot="1" x14ac:dyDescent="0.35">
      <c r="B281" s="425"/>
      <c r="C281" s="435"/>
      <c r="D281" s="436"/>
      <c r="E281" s="436"/>
      <c r="F281" s="437"/>
      <c r="G281" s="435"/>
      <c r="H281" s="436"/>
      <c r="I281" s="436"/>
      <c r="J281" s="437"/>
      <c r="K281" s="409"/>
      <c r="L281" s="255"/>
    </row>
    <row r="282" spans="1:15" ht="13.2" customHeight="1" x14ac:dyDescent="0.3">
      <c r="B282" s="178" t="s">
        <v>133</v>
      </c>
      <c r="C282" s="215">
        <f>D282+F282</f>
        <v>0.96909363042725127</v>
      </c>
      <c r="D282" s="216">
        <f>D233</f>
        <v>0.39804804095041924</v>
      </c>
      <c r="E282" s="216">
        <f>E233</f>
        <v>0.12438321747358057</v>
      </c>
      <c r="F282" s="217">
        <f>F233</f>
        <v>0.57104558947683204</v>
      </c>
      <c r="G282" s="215">
        <f>H282+I282+J282</f>
        <v>1.2648944449255191</v>
      </c>
      <c r="H282" s="216">
        <f>H233</f>
        <v>0.49452431334043878</v>
      </c>
      <c r="I282" s="216">
        <f>I233</f>
        <v>0.63809149937038034</v>
      </c>
      <c r="J282" s="217">
        <f>J233</f>
        <v>0.13227863221469999</v>
      </c>
      <c r="K282" s="80">
        <f>C282+G282</f>
        <v>2.2339880753527703</v>
      </c>
      <c r="L282" s="255"/>
    </row>
    <row r="283" spans="1:15" ht="13.2" customHeight="1" x14ac:dyDescent="0.3">
      <c r="B283" s="178" t="s">
        <v>134</v>
      </c>
      <c r="C283" s="218">
        <f>D283+F283</f>
        <v>1.0139763444360539</v>
      </c>
      <c r="D283" s="219">
        <f>($E$49+D277)/$F$18</f>
        <v>0.44293075495922174</v>
      </c>
      <c r="E283" s="219">
        <f>($F$49+E277)/$F$18</f>
        <v>0.16926593148238306</v>
      </c>
      <c r="F283" s="220">
        <f>($G$49+F277)/$G$18</f>
        <v>0.57104558947683204</v>
      </c>
      <c r="G283" s="218">
        <f>H283+I283+J283</f>
        <v>1.2648944449255191</v>
      </c>
      <c r="H283" s="219">
        <f>(H277+$I$49)/$I$18</f>
        <v>0.49452431334043878</v>
      </c>
      <c r="I283" s="219">
        <f>(I277+$J$49)/$J$18</f>
        <v>0.63809149937038034</v>
      </c>
      <c r="J283" s="220">
        <f>(J277+$K$49)/$K$18</f>
        <v>0.13227863221469999</v>
      </c>
      <c r="K283" s="80">
        <f>C283+G283</f>
        <v>2.2788707893615729</v>
      </c>
      <c r="L283" s="255"/>
    </row>
    <row r="284" spans="1:15" ht="13.2" customHeight="1" thickBot="1" x14ac:dyDescent="0.35">
      <c r="B284" s="221" t="s">
        <v>135</v>
      </c>
      <c r="C284" s="222">
        <f>C283-C282</f>
        <v>4.4882714008802616E-2</v>
      </c>
      <c r="D284" s="223">
        <f t="shared" ref="D284:J284" si="25">D283-D282</f>
        <v>4.4882714008802505E-2</v>
      </c>
      <c r="E284" s="223">
        <f t="shared" si="25"/>
        <v>4.4882714008802491E-2</v>
      </c>
      <c r="F284" s="224">
        <f t="shared" si="25"/>
        <v>0</v>
      </c>
      <c r="G284" s="222">
        <f t="shared" si="25"/>
        <v>0</v>
      </c>
      <c r="H284" s="223">
        <f t="shared" si="25"/>
        <v>0</v>
      </c>
      <c r="I284" s="223">
        <f t="shared" si="25"/>
        <v>0</v>
      </c>
      <c r="J284" s="224">
        <f t="shared" si="25"/>
        <v>0</v>
      </c>
      <c r="K284" s="225">
        <f>C284+G284</f>
        <v>4.4882714008802616E-2</v>
      </c>
      <c r="L284" s="255"/>
    </row>
    <row r="285" spans="1:15" ht="15" customHeight="1" x14ac:dyDescent="0.3">
      <c r="B285" s="276"/>
      <c r="C285" s="277"/>
      <c r="D285" s="277"/>
      <c r="E285" s="277"/>
      <c r="F285" s="277"/>
      <c r="G285" s="277"/>
      <c r="H285" s="277"/>
      <c r="I285" s="277"/>
      <c r="J285" s="277"/>
      <c r="K285" s="277"/>
      <c r="L285" s="255"/>
    </row>
    <row r="286" spans="1:15" ht="15" hidden="1" thickBot="1" x14ac:dyDescent="0.35">
      <c r="A286" s="297" t="s">
        <v>189</v>
      </c>
      <c r="B286" s="298"/>
      <c r="C286" s="298"/>
      <c r="D286" s="298"/>
      <c r="E286" s="298"/>
      <c r="F286" s="298"/>
      <c r="G286" s="298"/>
      <c r="H286" s="298"/>
      <c r="I286" s="298"/>
      <c r="J286" s="298"/>
      <c r="K286" s="298"/>
      <c r="L286" s="278"/>
      <c r="M286" s="2"/>
      <c r="N286" s="2"/>
      <c r="O286" s="2"/>
    </row>
    <row r="287" spans="1:15" hidden="1" x14ac:dyDescent="0.3">
      <c r="A287" s="299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255"/>
    </row>
    <row r="288" spans="1:15" ht="15" hidden="1" thickBot="1" x14ac:dyDescent="0.35">
      <c r="A288" s="299"/>
      <c r="B288" s="493" t="s">
        <v>176</v>
      </c>
      <c r="C288" s="494"/>
      <c r="D288" s="495"/>
      <c r="E288" s="300"/>
      <c r="F288" s="300"/>
      <c r="G288" s="300"/>
      <c r="H288" s="300"/>
      <c r="I288" s="300"/>
      <c r="J288" s="300"/>
      <c r="K288" s="300"/>
      <c r="L288" s="255"/>
    </row>
    <row r="289" spans="1:12" hidden="1" x14ac:dyDescent="0.3">
      <c r="A289" s="299"/>
      <c r="B289" s="301" t="s">
        <v>190</v>
      </c>
      <c r="C289" s="496">
        <v>0.20499999999999999</v>
      </c>
      <c r="D289" s="497"/>
      <c r="E289" s="300"/>
      <c r="F289" s="300"/>
      <c r="G289" s="300"/>
      <c r="H289" s="300"/>
      <c r="I289" s="300"/>
      <c r="J289" s="300"/>
      <c r="K289" s="300"/>
      <c r="L289" s="255"/>
    </row>
    <row r="290" spans="1:12" hidden="1" x14ac:dyDescent="0.3">
      <c r="A290" s="299"/>
      <c r="B290" s="302" t="s">
        <v>180</v>
      </c>
      <c r="C290" s="479">
        <v>20</v>
      </c>
      <c r="D290" s="480"/>
      <c r="E290" s="300"/>
      <c r="F290" s="300"/>
      <c r="G290" s="300"/>
      <c r="H290" s="300"/>
      <c r="I290" s="300"/>
      <c r="J290" s="300"/>
      <c r="K290" s="300"/>
      <c r="L290" s="255"/>
    </row>
    <row r="291" spans="1:12" hidden="1" x14ac:dyDescent="0.3">
      <c r="A291" s="299"/>
      <c r="B291" s="302" t="s">
        <v>191</v>
      </c>
      <c r="C291" s="479">
        <v>250000</v>
      </c>
      <c r="D291" s="480"/>
      <c r="E291" s="300"/>
      <c r="F291" s="300"/>
      <c r="G291" s="300"/>
      <c r="H291" s="300"/>
      <c r="I291" s="300"/>
      <c r="J291" s="300"/>
      <c r="K291" s="300"/>
      <c r="L291" s="255"/>
    </row>
    <row r="292" spans="1:12" hidden="1" x14ac:dyDescent="0.3">
      <c r="A292" s="299"/>
      <c r="B292" s="303" t="s">
        <v>192</v>
      </c>
      <c r="C292" s="479">
        <f>C291*C289/1000</f>
        <v>51.25</v>
      </c>
      <c r="D292" s="480"/>
      <c r="E292" s="300"/>
      <c r="F292" s="300"/>
      <c r="G292" s="300"/>
      <c r="H292" s="300"/>
      <c r="I292" s="300"/>
      <c r="J292" s="300"/>
      <c r="K292" s="300"/>
      <c r="L292" s="255"/>
    </row>
    <row r="293" spans="1:12" hidden="1" x14ac:dyDescent="0.3">
      <c r="A293" s="299"/>
      <c r="B293" s="302" t="s">
        <v>193</v>
      </c>
      <c r="C293" s="479">
        <v>3075</v>
      </c>
      <c r="D293" s="480"/>
      <c r="E293" s="300"/>
      <c r="F293" s="300"/>
      <c r="G293" s="300"/>
      <c r="H293" s="300"/>
      <c r="I293" s="300"/>
      <c r="J293" s="300"/>
      <c r="K293" s="300"/>
      <c r="L293" s="255"/>
    </row>
    <row r="294" spans="1:12" hidden="1" x14ac:dyDescent="0.3">
      <c r="A294" s="299"/>
      <c r="B294" s="302" t="s">
        <v>178</v>
      </c>
      <c r="C294" s="498">
        <v>205</v>
      </c>
      <c r="D294" s="499"/>
      <c r="E294" s="300"/>
      <c r="F294" s="300"/>
      <c r="G294" s="300"/>
      <c r="H294" s="300"/>
      <c r="I294" s="300"/>
      <c r="J294" s="300"/>
      <c r="K294" s="300"/>
      <c r="L294" s="255"/>
    </row>
    <row r="295" spans="1:12" hidden="1" x14ac:dyDescent="0.3">
      <c r="A295" s="299"/>
      <c r="B295" s="302" t="s">
        <v>194</v>
      </c>
      <c r="C295" s="479">
        <v>61.5</v>
      </c>
      <c r="D295" s="480"/>
      <c r="E295" s="300"/>
      <c r="F295" s="300"/>
      <c r="G295" s="300"/>
      <c r="H295" s="300"/>
      <c r="I295" s="300"/>
      <c r="J295" s="300"/>
      <c r="K295" s="300"/>
      <c r="L295" s="255"/>
    </row>
    <row r="296" spans="1:12" hidden="1" x14ac:dyDescent="0.3">
      <c r="A296" s="299"/>
      <c r="B296" s="302" t="s">
        <v>179</v>
      </c>
      <c r="C296" s="479">
        <f>(C294-C295)/C290</f>
        <v>7.1749999999999998</v>
      </c>
      <c r="D296" s="480"/>
      <c r="E296" s="300"/>
      <c r="F296" s="300"/>
      <c r="G296" s="300"/>
      <c r="H296" s="300"/>
      <c r="I296" s="300"/>
      <c r="J296" s="300"/>
      <c r="K296" s="300"/>
      <c r="L296" s="255"/>
    </row>
    <row r="297" spans="1:12" hidden="1" x14ac:dyDescent="0.3">
      <c r="A297" s="299"/>
      <c r="B297" s="481" t="s">
        <v>195</v>
      </c>
      <c r="C297" s="482"/>
      <c r="D297" s="483"/>
      <c r="E297" s="300"/>
      <c r="F297" s="300"/>
      <c r="G297" s="300"/>
      <c r="H297" s="300"/>
      <c r="I297" s="300"/>
      <c r="J297" s="300"/>
      <c r="K297" s="300"/>
      <c r="L297" s="255"/>
    </row>
    <row r="298" spans="1:12" hidden="1" x14ac:dyDescent="0.3">
      <c r="A298" s="299"/>
      <c r="B298" s="302" t="s">
        <v>196</v>
      </c>
      <c r="C298" s="304">
        <v>24000</v>
      </c>
      <c r="D298" s="305">
        <f>C298/C291</f>
        <v>9.6000000000000002E-2</v>
      </c>
      <c r="E298" s="300"/>
      <c r="F298" s="300"/>
      <c r="G298" s="300"/>
      <c r="H298" s="300"/>
      <c r="I298" s="300"/>
      <c r="J298" s="300"/>
      <c r="K298" s="300"/>
      <c r="L298" s="255"/>
    </row>
    <row r="299" spans="1:12" hidden="1" x14ac:dyDescent="0.3">
      <c r="A299" s="299"/>
      <c r="B299" s="302" t="s">
        <v>197</v>
      </c>
      <c r="C299" s="304">
        <v>70000</v>
      </c>
      <c r="D299" s="305">
        <f>C299/C291</f>
        <v>0.28000000000000003</v>
      </c>
      <c r="E299" s="300"/>
      <c r="F299" s="300"/>
      <c r="G299" s="300"/>
      <c r="H299" s="300"/>
      <c r="I299" s="300"/>
      <c r="J299" s="300"/>
      <c r="K299" s="300"/>
      <c r="L299" s="255"/>
    </row>
    <row r="300" spans="1:12" ht="15" hidden="1" thickBot="1" x14ac:dyDescent="0.35">
      <c r="A300" s="299"/>
      <c r="B300" s="306" t="s">
        <v>198</v>
      </c>
      <c r="C300" s="307">
        <v>156000</v>
      </c>
      <c r="D300" s="308">
        <f>C300/C291</f>
        <v>0.624</v>
      </c>
      <c r="E300" s="300"/>
      <c r="F300" s="300"/>
      <c r="G300" s="300"/>
      <c r="H300" s="300"/>
      <c r="I300" s="300"/>
      <c r="J300" s="300"/>
      <c r="K300" s="300"/>
      <c r="L300" s="255"/>
    </row>
    <row r="301" spans="1:12" hidden="1" x14ac:dyDescent="0.3">
      <c r="A301" s="299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  <c r="L301" s="255"/>
    </row>
    <row r="302" spans="1:12" ht="15" hidden="1" thickBot="1" x14ac:dyDescent="0.35">
      <c r="A302" s="299"/>
      <c r="B302" s="473" t="s">
        <v>116</v>
      </c>
      <c r="C302" s="476" t="s">
        <v>8</v>
      </c>
      <c r="D302" s="477"/>
      <c r="E302" s="477"/>
      <c r="F302" s="478"/>
      <c r="G302" s="476" t="s">
        <v>9</v>
      </c>
      <c r="H302" s="477"/>
      <c r="I302" s="477"/>
      <c r="J302" s="478"/>
      <c r="K302" s="484" t="s">
        <v>117</v>
      </c>
      <c r="L302" s="255"/>
    </row>
    <row r="303" spans="1:12" hidden="1" x14ac:dyDescent="0.3">
      <c r="A303" s="299"/>
      <c r="B303" s="474"/>
      <c r="C303" s="487" t="s">
        <v>118</v>
      </c>
      <c r="D303" s="489" t="s">
        <v>13</v>
      </c>
      <c r="E303" s="489" t="s">
        <v>14</v>
      </c>
      <c r="F303" s="491" t="s">
        <v>15</v>
      </c>
      <c r="G303" s="487" t="s">
        <v>118</v>
      </c>
      <c r="H303" s="489" t="s">
        <v>119</v>
      </c>
      <c r="I303" s="489" t="s">
        <v>18</v>
      </c>
      <c r="J303" s="491" t="s">
        <v>19</v>
      </c>
      <c r="K303" s="485"/>
      <c r="L303" s="255"/>
    </row>
    <row r="304" spans="1:12" ht="34.200000000000003" hidden="1" customHeight="1" thickBot="1" x14ac:dyDescent="0.35">
      <c r="A304" s="299"/>
      <c r="B304" s="475"/>
      <c r="C304" s="488"/>
      <c r="D304" s="490"/>
      <c r="E304" s="490"/>
      <c r="F304" s="492"/>
      <c r="G304" s="488"/>
      <c r="H304" s="490"/>
      <c r="I304" s="490"/>
      <c r="J304" s="492"/>
      <c r="K304" s="486"/>
      <c r="L304" s="255"/>
    </row>
    <row r="305" spans="1:15" hidden="1" x14ac:dyDescent="0.3">
      <c r="A305" s="299"/>
      <c r="B305" s="309" t="s">
        <v>199</v>
      </c>
      <c r="C305" s="310">
        <f>F305+D305</f>
        <v>-4.92</v>
      </c>
      <c r="D305" s="311">
        <f>C298*C289/1000*-1</f>
        <v>-4.92</v>
      </c>
      <c r="E305" s="311">
        <f>(C298*C289/1000)*-1</f>
        <v>-4.92</v>
      </c>
      <c r="F305" s="312">
        <v>0</v>
      </c>
      <c r="G305" s="310">
        <f>SUM(H305:J305)</f>
        <v>-46.33</v>
      </c>
      <c r="H305" s="311">
        <f>C299*C289/1000*-1</f>
        <v>-14.35</v>
      </c>
      <c r="I305" s="311">
        <f>C300*C289/1000*-1</f>
        <v>-31.979999999999997</v>
      </c>
      <c r="J305" s="312"/>
      <c r="K305" s="313">
        <f>C305+G305</f>
        <v>-51.25</v>
      </c>
    </row>
    <row r="306" spans="1:15" hidden="1" x14ac:dyDescent="0.3">
      <c r="A306" s="299"/>
      <c r="B306" s="309" t="s">
        <v>200</v>
      </c>
      <c r="C306" s="314">
        <f t="shared" ref="C306:C308" si="26">F306+D306</f>
        <v>0.29519999999999996</v>
      </c>
      <c r="D306" s="315">
        <f>C293*D298/1000</f>
        <v>0.29519999999999996</v>
      </c>
      <c r="E306" s="315">
        <f>C293*D298/1000</f>
        <v>0.29519999999999996</v>
      </c>
      <c r="F306" s="316"/>
      <c r="G306" s="314">
        <f>SUM(H306:J306)</f>
        <v>2.7798000000000003</v>
      </c>
      <c r="H306" s="315">
        <f>C293*D299/1000</f>
        <v>0.8610000000000001</v>
      </c>
      <c r="I306" s="315">
        <f>C293*D300/1000</f>
        <v>1.9188000000000001</v>
      </c>
      <c r="J306" s="316"/>
      <c r="K306" s="313"/>
    </row>
    <row r="307" spans="1:15" hidden="1" x14ac:dyDescent="0.3">
      <c r="A307" s="299"/>
      <c r="B307" s="309" t="s">
        <v>121</v>
      </c>
      <c r="C307" s="317">
        <f t="shared" si="26"/>
        <v>0.68879999999999997</v>
      </c>
      <c r="D307" s="318">
        <f>C296*D298</f>
        <v>0.68879999999999997</v>
      </c>
      <c r="E307" s="318">
        <f>C296*D298</f>
        <v>0.68879999999999997</v>
      </c>
      <c r="F307" s="319">
        <f>F312</f>
        <v>0</v>
      </c>
      <c r="G307" s="317">
        <f>SUM(H307:J307)</f>
        <v>6.4862000000000002</v>
      </c>
      <c r="H307" s="318">
        <f>C296*D299</f>
        <v>2.0090000000000003</v>
      </c>
      <c r="I307" s="318">
        <f>C296*D300</f>
        <v>4.4771999999999998</v>
      </c>
      <c r="J307" s="319"/>
      <c r="K307" s="313">
        <f>C307+G307</f>
        <v>7.1749999999999998</v>
      </c>
    </row>
    <row r="308" spans="1:15" ht="15" hidden="1" thickBot="1" x14ac:dyDescent="0.35">
      <c r="A308" s="299"/>
      <c r="B308" s="320" t="s">
        <v>122</v>
      </c>
      <c r="C308" s="321">
        <f t="shared" si="26"/>
        <v>-4.2312000000000003</v>
      </c>
      <c r="D308" s="322">
        <f t="shared" ref="D308:J308" si="27">D305+D307</f>
        <v>-4.2312000000000003</v>
      </c>
      <c r="E308" s="322">
        <f t="shared" si="27"/>
        <v>-4.2312000000000003</v>
      </c>
      <c r="F308" s="323">
        <f t="shared" si="27"/>
        <v>0</v>
      </c>
      <c r="G308" s="321">
        <f t="shared" si="27"/>
        <v>-39.843800000000002</v>
      </c>
      <c r="H308" s="322">
        <f t="shared" si="27"/>
        <v>-12.340999999999999</v>
      </c>
      <c r="I308" s="322">
        <f t="shared" si="27"/>
        <v>-27.502799999999997</v>
      </c>
      <c r="J308" s="323">
        <f t="shared" si="27"/>
        <v>0</v>
      </c>
      <c r="K308" s="324">
        <f>K305+K307</f>
        <v>-44.075000000000003</v>
      </c>
    </row>
    <row r="309" spans="1:15" hidden="1" x14ac:dyDescent="0.3">
      <c r="A309" s="299"/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</row>
    <row r="310" spans="1:15" ht="15" hidden="1" thickBot="1" x14ac:dyDescent="0.35">
      <c r="A310" s="299"/>
      <c r="B310" s="473" t="s">
        <v>132</v>
      </c>
      <c r="C310" s="476" t="s">
        <v>8</v>
      </c>
      <c r="D310" s="477"/>
      <c r="E310" s="477"/>
      <c r="F310" s="478"/>
      <c r="G310" s="476" t="s">
        <v>9</v>
      </c>
      <c r="H310" s="477"/>
      <c r="I310" s="477"/>
      <c r="J310" s="478"/>
      <c r="K310" s="484" t="s">
        <v>117</v>
      </c>
    </row>
    <row r="311" spans="1:15" hidden="1" x14ac:dyDescent="0.3">
      <c r="A311" s="299"/>
      <c r="B311" s="474"/>
      <c r="C311" s="487" t="s">
        <v>118</v>
      </c>
      <c r="D311" s="489" t="s">
        <v>13</v>
      </c>
      <c r="E311" s="489" t="s">
        <v>14</v>
      </c>
      <c r="F311" s="491" t="s">
        <v>15</v>
      </c>
      <c r="G311" s="487" t="s">
        <v>118</v>
      </c>
      <c r="H311" s="489" t="s">
        <v>119</v>
      </c>
      <c r="I311" s="489" t="s">
        <v>18</v>
      </c>
      <c r="J311" s="491" t="s">
        <v>19</v>
      </c>
      <c r="K311" s="485"/>
    </row>
    <row r="312" spans="1:15" ht="33.6" hidden="1" customHeight="1" thickBot="1" x14ac:dyDescent="0.35">
      <c r="A312" s="299"/>
      <c r="B312" s="475"/>
      <c r="C312" s="488"/>
      <c r="D312" s="490"/>
      <c r="E312" s="490"/>
      <c r="F312" s="492"/>
      <c r="G312" s="488"/>
      <c r="H312" s="490"/>
      <c r="I312" s="490"/>
      <c r="J312" s="492"/>
      <c r="K312" s="486"/>
    </row>
    <row r="313" spans="1:15" hidden="1" x14ac:dyDescent="0.3">
      <c r="A313" s="299"/>
      <c r="B313" s="309" t="s">
        <v>133</v>
      </c>
      <c r="C313" s="325">
        <f>D313+F313</f>
        <v>0.96909363042725127</v>
      </c>
      <c r="D313" s="326">
        <f t="shared" ref="D313:J313" si="28">D233</f>
        <v>0.39804804095041924</v>
      </c>
      <c r="E313" s="326">
        <f t="shared" si="28"/>
        <v>0.12438321747358057</v>
      </c>
      <c r="F313" s="327">
        <f t="shared" si="28"/>
        <v>0.57104558947683204</v>
      </c>
      <c r="G313" s="325">
        <f t="shared" si="28"/>
        <v>1.2648944449255191</v>
      </c>
      <c r="H313" s="326">
        <f t="shared" si="28"/>
        <v>0.49452431334043878</v>
      </c>
      <c r="I313" s="326">
        <f t="shared" si="28"/>
        <v>0.63809149937038034</v>
      </c>
      <c r="J313" s="327">
        <f t="shared" si="28"/>
        <v>0.13227863221469999</v>
      </c>
      <c r="K313" s="328">
        <f>C313+G313</f>
        <v>2.2339880753527703</v>
      </c>
    </row>
    <row r="314" spans="1:15" hidden="1" x14ac:dyDescent="0.3">
      <c r="A314" s="299"/>
      <c r="B314" s="309" t="s">
        <v>134</v>
      </c>
      <c r="C314" s="329">
        <f>D314+F314</f>
        <v>0.96349245834307351</v>
      </c>
      <c r="D314" s="330">
        <f>($E$49+D308)/$F$18</f>
        <v>0.39244686886624153</v>
      </c>
      <c r="E314" s="330">
        <f>($F$49+E308)/$F$18</f>
        <v>0.11878204538940287</v>
      </c>
      <c r="F314" s="331">
        <f>($G$49+F308)/$G$18</f>
        <v>0.57104558947683204</v>
      </c>
      <c r="G314" s="329">
        <f>H314+I314+J314</f>
        <v>1.2039029994325701</v>
      </c>
      <c r="H314" s="330">
        <f>(H308+$I$49)/$I$18</f>
        <v>0.47570246451473752</v>
      </c>
      <c r="I314" s="330">
        <f>(I308+$J$49)/$J$18</f>
        <v>0.5959219027031325</v>
      </c>
      <c r="J314" s="331">
        <f>(J308+$K$49)/$K$18</f>
        <v>0.13227863221469999</v>
      </c>
      <c r="K314" s="328">
        <f>C314+G314</f>
        <v>2.1673954577756436</v>
      </c>
    </row>
    <row r="315" spans="1:15" ht="15" hidden="1" thickBot="1" x14ac:dyDescent="0.35">
      <c r="A315" s="299"/>
      <c r="B315" s="332" t="s">
        <v>135</v>
      </c>
      <c r="C315" s="333">
        <f>C314-C313</f>
        <v>-5.6011720841777635E-3</v>
      </c>
      <c r="D315" s="334">
        <f t="shared" ref="D315:J315" si="29">D314-D313</f>
        <v>-5.601172084177708E-3</v>
      </c>
      <c r="E315" s="334">
        <f t="shared" si="29"/>
        <v>-5.6011720841776941E-3</v>
      </c>
      <c r="F315" s="335">
        <f t="shared" si="29"/>
        <v>0</v>
      </c>
      <c r="G315" s="333">
        <f t="shared" si="29"/>
        <v>-6.0991445492948992E-2</v>
      </c>
      <c r="H315" s="334">
        <f t="shared" si="29"/>
        <v>-1.8821848825701259E-2</v>
      </c>
      <c r="I315" s="334">
        <f t="shared" si="29"/>
        <v>-4.2169596667247844E-2</v>
      </c>
      <c r="J315" s="335">
        <f t="shared" si="29"/>
        <v>0</v>
      </c>
      <c r="K315" s="336">
        <f>C315+G315</f>
        <v>-6.6592617577126756E-2</v>
      </c>
    </row>
    <row r="316" spans="1:15" hidden="1" x14ac:dyDescent="0.3"/>
    <row r="317" spans="1:15" ht="15" outlineLevel="1" thickBot="1" x14ac:dyDescent="0.35">
      <c r="A317" s="1" t="s">
        <v>201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6" outlineLevel="1" thickTop="1" thickBot="1" x14ac:dyDescent="0.35"/>
    <row r="319" spans="1:15" ht="34.200000000000003" outlineLevel="1" x14ac:dyDescent="0.3">
      <c r="B319" s="190" t="s">
        <v>107</v>
      </c>
      <c r="C319" s="191" t="s">
        <v>108</v>
      </c>
    </row>
    <row r="320" spans="1:15" outlineLevel="1" x14ac:dyDescent="0.3">
      <c r="B320" s="178" t="s">
        <v>109</v>
      </c>
      <c r="C320" s="192">
        <v>0</v>
      </c>
    </row>
    <row r="321" spans="2:11" outlineLevel="1" x14ac:dyDescent="0.3">
      <c r="B321" s="178" t="s">
        <v>110</v>
      </c>
      <c r="C321" s="192">
        <v>0</v>
      </c>
    </row>
    <row r="322" spans="2:11" outlineLevel="1" x14ac:dyDescent="0.3">
      <c r="B322" s="178" t="s">
        <v>111</v>
      </c>
      <c r="C322" s="192">
        <v>178</v>
      </c>
    </row>
    <row r="323" spans="2:11" outlineLevel="1" x14ac:dyDescent="0.3">
      <c r="B323" s="178" t="s">
        <v>112</v>
      </c>
      <c r="C323" s="192">
        <v>178</v>
      </c>
    </row>
    <row r="324" spans="2:11" ht="15" outlineLevel="1" thickBot="1" x14ac:dyDescent="0.35">
      <c r="B324" s="184" t="s">
        <v>113</v>
      </c>
      <c r="C324" s="193">
        <v>178</v>
      </c>
    </row>
    <row r="325" spans="2:11" ht="15" outlineLevel="1" thickBot="1" x14ac:dyDescent="0.35"/>
    <row r="326" spans="2:11" ht="79.8" outlineLevel="1" x14ac:dyDescent="0.3">
      <c r="B326" s="194" t="s">
        <v>107</v>
      </c>
      <c r="C326" s="191" t="s">
        <v>114</v>
      </c>
      <c r="D326" s="191" t="s">
        <v>115</v>
      </c>
    </row>
    <row r="327" spans="2:11" outlineLevel="1" x14ac:dyDescent="0.3">
      <c r="B327" s="178" t="s">
        <v>109</v>
      </c>
      <c r="C327" s="192">
        <v>25.2</v>
      </c>
      <c r="D327" s="192">
        <f>C327*C320/1000</f>
        <v>0</v>
      </c>
    </row>
    <row r="328" spans="2:11" outlineLevel="1" x14ac:dyDescent="0.3">
      <c r="B328" s="178" t="s">
        <v>110</v>
      </c>
      <c r="C328" s="192">
        <v>25.2</v>
      </c>
      <c r="D328" s="192">
        <f t="shared" ref="D328:D331" si="30">C328*C321/1000</f>
        <v>0</v>
      </c>
    </row>
    <row r="329" spans="2:11" outlineLevel="1" x14ac:dyDescent="0.3">
      <c r="B329" s="178" t="s">
        <v>111</v>
      </c>
      <c r="C329" s="192">
        <v>25.2</v>
      </c>
      <c r="D329" s="192">
        <f t="shared" si="30"/>
        <v>4.4855999999999998</v>
      </c>
    </row>
    <row r="330" spans="2:11" outlineLevel="1" x14ac:dyDescent="0.3">
      <c r="B330" s="178" t="s">
        <v>112</v>
      </c>
      <c r="C330" s="192">
        <v>25.2</v>
      </c>
      <c r="D330" s="192">
        <f t="shared" si="30"/>
        <v>4.4855999999999998</v>
      </c>
    </row>
    <row r="331" spans="2:11" ht="15" outlineLevel="1" thickBot="1" x14ac:dyDescent="0.35">
      <c r="B331" s="184" t="s">
        <v>113</v>
      </c>
      <c r="C331" s="193">
        <v>25.2</v>
      </c>
      <c r="D331" s="193">
        <f t="shared" si="30"/>
        <v>4.4855999999999998</v>
      </c>
    </row>
    <row r="332" spans="2:11" ht="15" outlineLevel="1" thickBot="1" x14ac:dyDescent="0.35"/>
    <row r="333" spans="2:11" ht="15" outlineLevel="1" thickBot="1" x14ac:dyDescent="0.35">
      <c r="B333" s="423" t="s">
        <v>116</v>
      </c>
      <c r="C333" s="426" t="s">
        <v>8</v>
      </c>
      <c r="D333" s="427"/>
      <c r="E333" s="427"/>
      <c r="F333" s="428"/>
      <c r="G333" s="426" t="s">
        <v>9</v>
      </c>
      <c r="H333" s="427"/>
      <c r="I333" s="427"/>
      <c r="J333" s="428"/>
      <c r="K333" s="407" t="s">
        <v>117</v>
      </c>
    </row>
    <row r="334" spans="2:11" outlineLevel="1" x14ac:dyDescent="0.3">
      <c r="B334" s="424"/>
      <c r="C334" s="431" t="s">
        <v>118</v>
      </c>
      <c r="D334" s="429" t="s">
        <v>13</v>
      </c>
      <c r="E334" s="429" t="s">
        <v>14</v>
      </c>
      <c r="F334" s="417" t="s">
        <v>15</v>
      </c>
      <c r="G334" s="431" t="s">
        <v>118</v>
      </c>
      <c r="H334" s="429" t="s">
        <v>119</v>
      </c>
      <c r="I334" s="429" t="s">
        <v>18</v>
      </c>
      <c r="J334" s="417" t="s">
        <v>19</v>
      </c>
      <c r="K334" s="408"/>
    </row>
    <row r="335" spans="2:11" ht="33" customHeight="1" outlineLevel="1" thickBot="1" x14ac:dyDescent="0.35">
      <c r="B335" s="425"/>
      <c r="C335" s="435"/>
      <c r="D335" s="436"/>
      <c r="E335" s="436"/>
      <c r="F335" s="437"/>
      <c r="G335" s="435"/>
      <c r="H335" s="436"/>
      <c r="I335" s="436"/>
      <c r="J335" s="437"/>
      <c r="K335" s="409"/>
    </row>
    <row r="336" spans="2:11" outlineLevel="1" x14ac:dyDescent="0.3">
      <c r="B336" s="178" t="s">
        <v>120</v>
      </c>
      <c r="C336" s="195">
        <f>SUM(D336:F336)</f>
        <v>0</v>
      </c>
      <c r="D336" s="196">
        <f>D327*$E$59</f>
        <v>0</v>
      </c>
      <c r="E336" s="196">
        <f>D327*$F$59</f>
        <v>0</v>
      </c>
      <c r="F336" s="197">
        <f>D328*$G$59</f>
        <v>0</v>
      </c>
      <c r="G336" s="195">
        <f>SUM(H336:J336)</f>
        <v>1.7687252528745421</v>
      </c>
      <c r="H336" s="196">
        <f>D329*$I$59</f>
        <v>0.24067709887344479</v>
      </c>
      <c r="I336" s="196">
        <f>D330*$J$59</f>
        <v>0.76402407700054853</v>
      </c>
      <c r="J336" s="197">
        <f>D331*$J$59</f>
        <v>0.76402407700054853</v>
      </c>
      <c r="K336" s="198">
        <f>C336+G336</f>
        <v>1.7687252528745421</v>
      </c>
    </row>
    <row r="337" spans="1:15" outlineLevel="1" x14ac:dyDescent="0.3">
      <c r="B337" s="178" t="s">
        <v>121</v>
      </c>
      <c r="C337" s="179">
        <f>SUM(D337:F337)</f>
        <v>0</v>
      </c>
      <c r="D337" s="199"/>
      <c r="E337" s="199"/>
      <c r="F337" s="200">
        <f>F342</f>
        <v>0</v>
      </c>
      <c r="G337" s="179">
        <f>SUM(H337:J337)</f>
        <v>2.306</v>
      </c>
      <c r="H337" s="199">
        <f>F343</f>
        <v>2.306</v>
      </c>
      <c r="I337" s="199"/>
      <c r="J337" s="200"/>
      <c r="K337" s="198">
        <f>C337+G337</f>
        <v>2.306</v>
      </c>
    </row>
    <row r="338" spans="1:15" ht="15" outlineLevel="1" thickBot="1" x14ac:dyDescent="0.35">
      <c r="B338" s="201" t="s">
        <v>122</v>
      </c>
      <c r="C338" s="202">
        <f>C336+C337</f>
        <v>0</v>
      </c>
      <c r="D338" s="203">
        <f t="shared" ref="D338:J338" si="31">D336+D337</f>
        <v>0</v>
      </c>
      <c r="E338" s="203">
        <f t="shared" si="31"/>
        <v>0</v>
      </c>
      <c r="F338" s="204">
        <f t="shared" si="31"/>
        <v>0</v>
      </c>
      <c r="G338" s="202">
        <f t="shared" si="31"/>
        <v>4.0747252528745417</v>
      </c>
      <c r="H338" s="203">
        <f t="shared" si="31"/>
        <v>2.5466770988734448</v>
      </c>
      <c r="I338" s="203">
        <f t="shared" si="31"/>
        <v>0.76402407700054853</v>
      </c>
      <c r="J338" s="204">
        <f t="shared" si="31"/>
        <v>0.76402407700054853</v>
      </c>
      <c r="K338" s="205">
        <f>K336+K337</f>
        <v>4.0747252528745417</v>
      </c>
    </row>
    <row r="339" spans="1:15" ht="15" outlineLevel="1" thickBot="1" x14ac:dyDescent="0.35"/>
    <row r="340" spans="1:15" ht="34.200000000000003" outlineLevel="1" x14ac:dyDescent="0.3">
      <c r="B340" s="206" t="s">
        <v>123</v>
      </c>
      <c r="C340" s="207" t="s">
        <v>124</v>
      </c>
      <c r="D340" s="208" t="s">
        <v>125</v>
      </c>
      <c r="E340" s="208" t="s">
        <v>126</v>
      </c>
      <c r="F340" s="209" t="s">
        <v>127</v>
      </c>
    </row>
    <row r="341" spans="1:15" outlineLevel="1" x14ac:dyDescent="0.3">
      <c r="B341" s="210" t="s">
        <v>128</v>
      </c>
      <c r="C341" s="179">
        <f>SUM(C342:C343)</f>
        <v>0</v>
      </c>
      <c r="D341" s="199">
        <f>SUM(D342:D343)</f>
        <v>115.3</v>
      </c>
      <c r="E341" s="199"/>
      <c r="F341" s="200"/>
    </row>
    <row r="342" spans="1:15" outlineLevel="1" x14ac:dyDescent="0.3">
      <c r="B342" s="211" t="s">
        <v>129</v>
      </c>
      <c r="C342" s="179">
        <v>0</v>
      </c>
      <c r="D342" s="199">
        <v>0</v>
      </c>
      <c r="E342" s="199">
        <v>50</v>
      </c>
      <c r="F342" s="200">
        <f>D342/E342</f>
        <v>0</v>
      </c>
    </row>
    <row r="343" spans="1:15" ht="15" outlineLevel="1" thickBot="1" x14ac:dyDescent="0.35">
      <c r="B343" s="212" t="s">
        <v>130</v>
      </c>
      <c r="C343" s="186"/>
      <c r="D343" s="213">
        <v>115.3</v>
      </c>
      <c r="E343" s="213">
        <v>50</v>
      </c>
      <c r="F343" s="214">
        <f>D343/E343</f>
        <v>2.306</v>
      </c>
    </row>
    <row r="344" spans="1:15" ht="15" outlineLevel="1" thickBot="1" x14ac:dyDescent="0.35">
      <c r="F344" t="s">
        <v>131</v>
      </c>
    </row>
    <row r="345" spans="1:15" ht="15" outlineLevel="1" thickBot="1" x14ac:dyDescent="0.35">
      <c r="B345" s="423" t="s">
        <v>132</v>
      </c>
      <c r="C345" s="426" t="s">
        <v>8</v>
      </c>
      <c r="D345" s="427"/>
      <c r="E345" s="427"/>
      <c r="F345" s="428"/>
      <c r="G345" s="426" t="s">
        <v>9</v>
      </c>
      <c r="H345" s="427"/>
      <c r="I345" s="427"/>
      <c r="J345" s="428"/>
      <c r="K345" s="407" t="s">
        <v>117</v>
      </c>
    </row>
    <row r="346" spans="1:15" outlineLevel="1" x14ac:dyDescent="0.3">
      <c r="B346" s="424"/>
      <c r="C346" s="431" t="s">
        <v>118</v>
      </c>
      <c r="D346" s="429" t="s">
        <v>13</v>
      </c>
      <c r="E346" s="429" t="s">
        <v>14</v>
      </c>
      <c r="F346" s="417" t="s">
        <v>15</v>
      </c>
      <c r="G346" s="431" t="s">
        <v>118</v>
      </c>
      <c r="H346" s="429" t="s">
        <v>119</v>
      </c>
      <c r="I346" s="429" t="s">
        <v>18</v>
      </c>
      <c r="J346" s="417" t="s">
        <v>19</v>
      </c>
      <c r="K346" s="408"/>
    </row>
    <row r="347" spans="1:15" ht="34.799999999999997" customHeight="1" outlineLevel="1" thickBot="1" x14ac:dyDescent="0.35">
      <c r="B347" s="425"/>
      <c r="C347" s="435"/>
      <c r="D347" s="436"/>
      <c r="E347" s="436"/>
      <c r="F347" s="437"/>
      <c r="G347" s="435"/>
      <c r="H347" s="436"/>
      <c r="I347" s="436"/>
      <c r="J347" s="437"/>
      <c r="K347" s="409"/>
    </row>
    <row r="348" spans="1:15" outlineLevel="1" x14ac:dyDescent="0.3">
      <c r="B348" s="178" t="s">
        <v>133</v>
      </c>
      <c r="C348" s="215">
        <f>D348+F348</f>
        <v>0.96909363042725127</v>
      </c>
      <c r="D348" s="216">
        <f>D313</f>
        <v>0.39804804095041924</v>
      </c>
      <c r="E348" s="216">
        <f>E313</f>
        <v>0.12438321747358057</v>
      </c>
      <c r="F348" s="217">
        <f>F313</f>
        <v>0.57104558947683204</v>
      </c>
      <c r="G348" s="215">
        <f>H348+I348+J348</f>
        <v>1.2648944449255191</v>
      </c>
      <c r="H348" s="216">
        <f>H313</f>
        <v>0.49452431334043878</v>
      </c>
      <c r="I348" s="216">
        <f>I313</f>
        <v>0.63809149937038034</v>
      </c>
      <c r="J348" s="217">
        <f>J313</f>
        <v>0.13227863221469999</v>
      </c>
      <c r="K348" s="80">
        <f>C348+G348</f>
        <v>2.2339880753527703</v>
      </c>
    </row>
    <row r="349" spans="1:15" outlineLevel="1" x14ac:dyDescent="0.3">
      <c r="B349" s="178" t="s">
        <v>134</v>
      </c>
      <c r="C349" s="218">
        <f>D349+F349</f>
        <v>0.96909363042725127</v>
      </c>
      <c r="D349" s="219">
        <f>($E$49+D338)/(D327+$F$18)</f>
        <v>0.39804804095041924</v>
      </c>
      <c r="E349" s="219">
        <f>($F$49+E338)/(D327+$F$18)</f>
        <v>0.12438321747358057</v>
      </c>
      <c r="F349" s="220">
        <f>($G$49+F338)/(D328+$G$18)</f>
        <v>0.57104558947683204</v>
      </c>
      <c r="G349" s="218">
        <f>H349+I349+J349</f>
        <v>1.2624643620698834</v>
      </c>
      <c r="H349" s="219">
        <f>(H338+$I$49)/($I$18+D329)</f>
        <v>0.49502182751306523</v>
      </c>
      <c r="I349" s="219">
        <f>(I338+$J$49)/($J$18+D330)</f>
        <v>0.63489634001889261</v>
      </c>
      <c r="J349" s="220">
        <f>(J338+$K$49)/($K$18+D331)</f>
        <v>0.13254619453792565</v>
      </c>
      <c r="K349" s="80">
        <f>C349+G349</f>
        <v>2.2315579924971347</v>
      </c>
    </row>
    <row r="350" spans="1:15" ht="15" outlineLevel="1" thickBot="1" x14ac:dyDescent="0.35">
      <c r="B350" s="221" t="s">
        <v>135</v>
      </c>
      <c r="C350" s="222">
        <f>C349-C348</f>
        <v>0</v>
      </c>
      <c r="D350" s="223">
        <f t="shared" ref="D350:J350" si="32">D349-D348</f>
        <v>0</v>
      </c>
      <c r="E350" s="223">
        <f t="shared" si="32"/>
        <v>0</v>
      </c>
      <c r="F350" s="224">
        <f t="shared" si="32"/>
        <v>0</v>
      </c>
      <c r="G350" s="222">
        <f t="shared" si="32"/>
        <v>-2.430082855635618E-3</v>
      </c>
      <c r="H350" s="223">
        <f t="shared" si="32"/>
        <v>4.9751417262644537E-4</v>
      </c>
      <c r="I350" s="223">
        <f t="shared" si="32"/>
        <v>-3.1951593514877308E-3</v>
      </c>
      <c r="J350" s="224">
        <f t="shared" si="32"/>
        <v>2.6756232322566742E-4</v>
      </c>
      <c r="K350" s="225">
        <f>C350+G350</f>
        <v>-2.430082855635618E-3</v>
      </c>
    </row>
    <row r="351" spans="1:15" outlineLevel="1" x14ac:dyDescent="0.3"/>
    <row r="352" spans="1:15" ht="15" thickBot="1" x14ac:dyDescent="0.35">
      <c r="A352" s="1" t="s">
        <v>223</v>
      </c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1" ht="15.6" thickTop="1" thickBot="1" x14ac:dyDescent="0.35"/>
    <row r="354" spans="2:11" x14ac:dyDescent="0.3">
      <c r="B354" s="500" t="s">
        <v>176</v>
      </c>
      <c r="C354" s="501"/>
      <c r="D354" s="502"/>
      <c r="E354" s="372"/>
      <c r="F354" s="372"/>
      <c r="G354" s="372"/>
      <c r="H354" s="372"/>
      <c r="I354" s="372"/>
      <c r="J354" s="372"/>
      <c r="K354" s="372"/>
    </row>
    <row r="355" spans="2:11" ht="15.6" x14ac:dyDescent="0.3">
      <c r="B355" s="373" t="s">
        <v>178</v>
      </c>
      <c r="C355" s="503">
        <v>550</v>
      </c>
      <c r="D355" s="504"/>
      <c r="E355" s="372"/>
      <c r="F355" s="372"/>
      <c r="G355" s="372"/>
      <c r="H355" s="372"/>
      <c r="I355" s="372"/>
      <c r="J355" s="372"/>
      <c r="K355" s="372"/>
    </row>
    <row r="356" spans="2:11" ht="15.6" x14ac:dyDescent="0.3">
      <c r="B356" s="373" t="s">
        <v>179</v>
      </c>
      <c r="C356" s="505">
        <f>C355/C357</f>
        <v>15.714285714285714</v>
      </c>
      <c r="D356" s="506"/>
      <c r="E356" s="372"/>
      <c r="F356" s="372"/>
      <c r="G356" s="372"/>
      <c r="H356" s="372"/>
      <c r="I356" s="372"/>
      <c r="J356" s="372"/>
      <c r="K356" s="372"/>
    </row>
    <row r="357" spans="2:11" ht="15.6" x14ac:dyDescent="0.3">
      <c r="B357" s="373" t="s">
        <v>180</v>
      </c>
      <c r="C357" s="507">
        <v>35</v>
      </c>
      <c r="D357" s="508"/>
      <c r="E357" s="372"/>
      <c r="F357" s="372"/>
      <c r="G357" s="372"/>
      <c r="H357" s="372"/>
      <c r="I357" s="372"/>
      <c r="J357" s="372"/>
      <c r="K357" s="372"/>
    </row>
    <row r="358" spans="2:11" ht="15.6" x14ac:dyDescent="0.3">
      <c r="B358" s="374" t="s">
        <v>224</v>
      </c>
      <c r="C358" s="507">
        <v>-840000</v>
      </c>
      <c r="D358" s="508"/>
      <c r="E358" s="372"/>
      <c r="F358" s="372"/>
      <c r="G358" s="372"/>
      <c r="H358" s="372"/>
      <c r="I358" s="372"/>
      <c r="J358" s="372"/>
      <c r="K358" s="372"/>
    </row>
    <row r="359" spans="2:11" ht="15.6" x14ac:dyDescent="0.3">
      <c r="B359" s="374" t="s">
        <v>183</v>
      </c>
      <c r="C359" s="505">
        <v>0.15</v>
      </c>
      <c r="D359" s="506"/>
      <c r="E359" s="372"/>
      <c r="F359" s="372"/>
      <c r="G359" s="372"/>
      <c r="H359" s="372"/>
      <c r="I359" s="372"/>
      <c r="J359" s="372"/>
      <c r="K359" s="372"/>
    </row>
    <row r="360" spans="2:11" ht="16.2" thickBot="1" x14ac:dyDescent="0.35">
      <c r="B360" s="375" t="s">
        <v>225</v>
      </c>
      <c r="C360" s="509">
        <f>C358*C359/1000</f>
        <v>-126</v>
      </c>
      <c r="D360" s="510"/>
      <c r="E360" s="372"/>
      <c r="F360" s="372"/>
      <c r="G360" s="372"/>
      <c r="H360" s="372"/>
      <c r="I360" s="372"/>
      <c r="J360" s="372"/>
      <c r="K360" s="372"/>
    </row>
    <row r="361" spans="2:11" ht="15" thickBot="1" x14ac:dyDescent="0.35">
      <c r="B361" s="372"/>
      <c r="C361" s="372"/>
      <c r="D361" s="372"/>
      <c r="E361" s="372"/>
      <c r="F361" s="372"/>
      <c r="G361" s="372"/>
      <c r="H361" s="372"/>
      <c r="I361" s="372"/>
      <c r="J361" s="372"/>
      <c r="K361" s="372"/>
    </row>
    <row r="362" spans="2:11" ht="15" thickBot="1" x14ac:dyDescent="0.35">
      <c r="B362" s="511" t="s">
        <v>116</v>
      </c>
      <c r="C362" s="514" t="s">
        <v>8</v>
      </c>
      <c r="D362" s="515"/>
      <c r="E362" s="515"/>
      <c r="F362" s="516"/>
      <c r="G362" s="514" t="s">
        <v>9</v>
      </c>
      <c r="H362" s="515"/>
      <c r="I362" s="515"/>
      <c r="J362" s="516"/>
      <c r="K362" s="517" t="s">
        <v>117</v>
      </c>
    </row>
    <row r="363" spans="2:11" x14ac:dyDescent="0.3">
      <c r="B363" s="512"/>
      <c r="C363" s="520" t="s">
        <v>118</v>
      </c>
      <c r="D363" s="522" t="s">
        <v>13</v>
      </c>
      <c r="E363" s="522" t="s">
        <v>14</v>
      </c>
      <c r="F363" s="524" t="s">
        <v>15</v>
      </c>
      <c r="G363" s="520" t="s">
        <v>118</v>
      </c>
      <c r="H363" s="522" t="s">
        <v>119</v>
      </c>
      <c r="I363" s="522" t="s">
        <v>18</v>
      </c>
      <c r="J363" s="524" t="s">
        <v>19</v>
      </c>
      <c r="K363" s="518"/>
    </row>
    <row r="364" spans="2:11" ht="32.4" customHeight="1" thickBot="1" x14ac:dyDescent="0.35">
      <c r="B364" s="513"/>
      <c r="C364" s="521"/>
      <c r="D364" s="523"/>
      <c r="E364" s="523"/>
      <c r="F364" s="525"/>
      <c r="G364" s="521"/>
      <c r="H364" s="523"/>
      <c r="I364" s="523"/>
      <c r="J364" s="525"/>
      <c r="K364" s="519"/>
    </row>
    <row r="365" spans="2:11" x14ac:dyDescent="0.3">
      <c r="B365" s="376" t="s">
        <v>226</v>
      </c>
      <c r="C365" s="377">
        <f>F365+D365</f>
        <v>0</v>
      </c>
      <c r="D365" s="378">
        <v>0</v>
      </c>
      <c r="E365" s="378">
        <v>0</v>
      </c>
      <c r="F365" s="379">
        <v>0</v>
      </c>
      <c r="G365" s="377">
        <f>SUM(H365:J365)</f>
        <v>-126</v>
      </c>
      <c r="H365" s="378">
        <v>0</v>
      </c>
      <c r="I365" s="378">
        <f>C360</f>
        <v>-126</v>
      </c>
      <c r="J365" s="379">
        <v>0</v>
      </c>
      <c r="K365" s="380">
        <f>C365+G365</f>
        <v>-126</v>
      </c>
    </row>
    <row r="366" spans="2:11" x14ac:dyDescent="0.3">
      <c r="B366" s="376" t="s">
        <v>121</v>
      </c>
      <c r="C366" s="381">
        <f t="shared" ref="C366:C367" si="33">F366+D366</f>
        <v>0</v>
      </c>
      <c r="D366" s="382">
        <v>0</v>
      </c>
      <c r="E366" s="382">
        <v>0</v>
      </c>
      <c r="F366" s="383">
        <f>F371</f>
        <v>0</v>
      </c>
      <c r="G366" s="381">
        <f>SUM(H366:J366)</f>
        <v>15.714285714285714</v>
      </c>
      <c r="H366" s="382">
        <f>C356*D359</f>
        <v>0</v>
      </c>
      <c r="I366" s="382">
        <f>C356</f>
        <v>15.714285714285714</v>
      </c>
      <c r="J366" s="383">
        <v>0</v>
      </c>
      <c r="K366" s="380">
        <f>C366+G366</f>
        <v>15.714285714285714</v>
      </c>
    </row>
    <row r="367" spans="2:11" ht="15" thickBot="1" x14ac:dyDescent="0.35">
      <c r="B367" s="384" t="s">
        <v>122</v>
      </c>
      <c r="C367" s="385">
        <f t="shared" si="33"/>
        <v>0</v>
      </c>
      <c r="D367" s="386">
        <f t="shared" ref="D367:K367" si="34">D365+D366</f>
        <v>0</v>
      </c>
      <c r="E367" s="386">
        <f t="shared" si="34"/>
        <v>0</v>
      </c>
      <c r="F367" s="387">
        <f t="shared" si="34"/>
        <v>0</v>
      </c>
      <c r="G367" s="385">
        <f t="shared" si="34"/>
        <v>-110.28571428571429</v>
      </c>
      <c r="H367" s="386">
        <f t="shared" si="34"/>
        <v>0</v>
      </c>
      <c r="I367" s="386">
        <f t="shared" si="34"/>
        <v>-110.28571428571429</v>
      </c>
      <c r="J367" s="387">
        <f t="shared" si="34"/>
        <v>0</v>
      </c>
      <c r="K367" s="388">
        <f t="shared" si="34"/>
        <v>-110.28571428571429</v>
      </c>
    </row>
    <row r="368" spans="2:11" ht="15" thickBot="1" x14ac:dyDescent="0.35">
      <c r="B368" s="372"/>
      <c r="C368" s="372"/>
      <c r="D368" s="372"/>
      <c r="E368" s="372"/>
      <c r="F368" s="372"/>
      <c r="G368" s="372"/>
      <c r="H368" s="372"/>
      <c r="I368" s="372"/>
      <c r="J368" s="372"/>
      <c r="K368" s="372"/>
    </row>
    <row r="369" spans="1:15" ht="15" thickBot="1" x14ac:dyDescent="0.35">
      <c r="B369" s="511" t="s">
        <v>132</v>
      </c>
      <c r="C369" s="514" t="s">
        <v>8</v>
      </c>
      <c r="D369" s="515"/>
      <c r="E369" s="515"/>
      <c r="F369" s="516"/>
      <c r="G369" s="514" t="s">
        <v>9</v>
      </c>
      <c r="H369" s="515"/>
      <c r="I369" s="515"/>
      <c r="J369" s="516"/>
      <c r="K369" s="517" t="s">
        <v>117</v>
      </c>
    </row>
    <row r="370" spans="1:15" x14ac:dyDescent="0.3">
      <c r="B370" s="512"/>
      <c r="C370" s="520" t="s">
        <v>118</v>
      </c>
      <c r="D370" s="522" t="s">
        <v>13</v>
      </c>
      <c r="E370" s="522" t="s">
        <v>14</v>
      </c>
      <c r="F370" s="524" t="s">
        <v>15</v>
      </c>
      <c r="G370" s="520" t="s">
        <v>118</v>
      </c>
      <c r="H370" s="522" t="s">
        <v>119</v>
      </c>
      <c r="I370" s="522" t="s">
        <v>18</v>
      </c>
      <c r="J370" s="524" t="s">
        <v>19</v>
      </c>
      <c r="K370" s="518"/>
    </row>
    <row r="371" spans="1:15" ht="37.200000000000003" customHeight="1" thickBot="1" x14ac:dyDescent="0.35">
      <c r="B371" s="513"/>
      <c r="C371" s="521"/>
      <c r="D371" s="523"/>
      <c r="E371" s="523"/>
      <c r="F371" s="525"/>
      <c r="G371" s="521"/>
      <c r="H371" s="523"/>
      <c r="I371" s="523"/>
      <c r="J371" s="525"/>
      <c r="K371" s="519"/>
    </row>
    <row r="372" spans="1:15" ht="19.2" customHeight="1" x14ac:dyDescent="0.3">
      <c r="B372" s="376" t="s">
        <v>133</v>
      </c>
      <c r="C372" s="389">
        <v>0.96909363042725127</v>
      </c>
      <c r="D372" s="390">
        <v>0.39804804095041924</v>
      </c>
      <c r="E372" s="390">
        <v>0.12438321747358057</v>
      </c>
      <c r="F372" s="391">
        <v>0.57104558947683204</v>
      </c>
      <c r="G372" s="389">
        <v>1.2648944449255191</v>
      </c>
      <c r="H372" s="390">
        <v>0.49452431334043878</v>
      </c>
      <c r="I372" s="390">
        <v>0.63809149937038034</v>
      </c>
      <c r="J372" s="391">
        <v>0.13227863221469999</v>
      </c>
      <c r="K372" s="392">
        <v>2.2339880753527703</v>
      </c>
    </row>
    <row r="373" spans="1:15" x14ac:dyDescent="0.3">
      <c r="B373" s="376" t="s">
        <v>134</v>
      </c>
      <c r="C373" s="393">
        <f>D373+F373</f>
        <v>0.96909363042725127</v>
      </c>
      <c r="D373" s="394">
        <f>($E$49+D367)/$F$18</f>
        <v>0.39804804095041924</v>
      </c>
      <c r="E373" s="394">
        <f>($F$49+E367)/$F$18</f>
        <v>0.12438321747358057</v>
      </c>
      <c r="F373" s="395">
        <f>($G$49+F367)/$G$18</f>
        <v>0.57104558947683204</v>
      </c>
      <c r="G373" s="393">
        <f>H373+I373+J373</f>
        <v>1.0957951499596281</v>
      </c>
      <c r="H373" s="394">
        <f>(H367+$I$49)/$I$18</f>
        <v>0.49452431334043878</v>
      </c>
      <c r="I373" s="394">
        <f>(I367+$J$49)/$J$18</f>
        <v>0.4689922044044893</v>
      </c>
      <c r="J373" s="395">
        <f>(J367+$K$49)/$K$18</f>
        <v>0.13227863221469999</v>
      </c>
      <c r="K373" s="392">
        <f>C373+G373</f>
        <v>2.0648887803868794</v>
      </c>
    </row>
    <row r="374" spans="1:15" ht="15" thickBot="1" x14ac:dyDescent="0.35">
      <c r="B374" s="396" t="s">
        <v>135</v>
      </c>
      <c r="C374" s="397">
        <f>C373-C372</f>
        <v>0</v>
      </c>
      <c r="D374" s="398">
        <f t="shared" ref="D374:J374" si="35">D373-D372</f>
        <v>0</v>
      </c>
      <c r="E374" s="398">
        <f t="shared" si="35"/>
        <v>0</v>
      </c>
      <c r="F374" s="399">
        <f t="shared" si="35"/>
        <v>0</v>
      </c>
      <c r="G374" s="397">
        <f t="shared" si="35"/>
        <v>-0.16909929496589093</v>
      </c>
      <c r="H374" s="398">
        <f t="shared" si="35"/>
        <v>0</v>
      </c>
      <c r="I374" s="398">
        <f t="shared" si="35"/>
        <v>-0.16909929496589104</v>
      </c>
      <c r="J374" s="399">
        <f t="shared" si="35"/>
        <v>0</v>
      </c>
      <c r="K374" s="400">
        <f>C374+G374</f>
        <v>-0.16909929496589093</v>
      </c>
    </row>
    <row r="376" spans="1:15" ht="15" thickBot="1" x14ac:dyDescent="0.35">
      <c r="A376" s="1" t="s">
        <v>163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6" thickTop="1" thickBot="1" x14ac:dyDescent="0.35"/>
    <row r="378" spans="1:15" ht="15" thickBot="1" x14ac:dyDescent="0.35">
      <c r="B378" s="511" t="s">
        <v>132</v>
      </c>
      <c r="C378" s="514" t="s">
        <v>8</v>
      </c>
      <c r="D378" s="515"/>
      <c r="E378" s="515"/>
      <c r="F378" s="516"/>
      <c r="G378" s="514" t="s">
        <v>9</v>
      </c>
      <c r="H378" s="515"/>
      <c r="I378" s="515"/>
      <c r="J378" s="516"/>
      <c r="K378" s="517" t="s">
        <v>117</v>
      </c>
      <c r="L378" s="517" t="s">
        <v>155</v>
      </c>
    </row>
    <row r="379" spans="1:15" x14ac:dyDescent="0.3">
      <c r="B379" s="512"/>
      <c r="C379" s="520" t="s">
        <v>118</v>
      </c>
      <c r="D379" s="522" t="s">
        <v>13</v>
      </c>
      <c r="E379" s="522" t="s">
        <v>14</v>
      </c>
      <c r="F379" s="524" t="s">
        <v>15</v>
      </c>
      <c r="G379" s="520" t="s">
        <v>118</v>
      </c>
      <c r="H379" s="522" t="s">
        <v>119</v>
      </c>
      <c r="I379" s="522" t="s">
        <v>18</v>
      </c>
      <c r="J379" s="524" t="s">
        <v>19</v>
      </c>
      <c r="K379" s="518"/>
      <c r="L379" s="518"/>
    </row>
    <row r="380" spans="1:15" ht="37.200000000000003" customHeight="1" thickBot="1" x14ac:dyDescent="0.35">
      <c r="B380" s="513"/>
      <c r="C380" s="521"/>
      <c r="D380" s="523"/>
      <c r="E380" s="523"/>
      <c r="F380" s="525"/>
      <c r="G380" s="521"/>
      <c r="H380" s="523"/>
      <c r="I380" s="523"/>
      <c r="J380" s="525"/>
      <c r="K380" s="519"/>
      <c r="L380" s="519"/>
    </row>
    <row r="381" spans="1:15" ht="15" thickBot="1" x14ac:dyDescent="0.35">
      <c r="B381" s="396" t="s">
        <v>227</v>
      </c>
      <c r="C381" s="397">
        <f>D381+F381</f>
        <v>0.22589809760498702</v>
      </c>
      <c r="D381" s="398">
        <f>D100+D135+D192+D235+D261+D284+D350+D374</f>
        <v>0.16425001709724396</v>
      </c>
      <c r="E381" s="398">
        <f t="shared" ref="E381:F381" si="36">E100+E135+E192+E235+E261+E284+E350+E374</f>
        <v>0.16892499409742434</v>
      </c>
      <c r="F381" s="399">
        <f t="shared" si="36"/>
        <v>6.1648080507743064E-2</v>
      </c>
      <c r="G381" s="397">
        <f>J381+I381+H381</f>
        <v>-0.13536685079540253</v>
      </c>
      <c r="H381" s="398">
        <f t="shared" ref="H381:K381" si="37">H100+H135+H192+H235+H261+H284+H350+H374</f>
        <v>5.1635093296766632E-2</v>
      </c>
      <c r="I381" s="398">
        <f t="shared" si="37"/>
        <v>-0.18850729259436161</v>
      </c>
      <c r="J381" s="399">
        <f t="shared" si="37"/>
        <v>1.505348502192444E-3</v>
      </c>
      <c r="K381" s="400">
        <f t="shared" si="37"/>
        <v>9.053124680958502E-2</v>
      </c>
      <c r="L381" s="400">
        <f>L192</f>
        <v>3.6714917484321208E-2</v>
      </c>
    </row>
  </sheetData>
  <mergeCells count="311">
    <mergeCell ref="L378:L380"/>
    <mergeCell ref="B378:B380"/>
    <mergeCell ref="C378:F378"/>
    <mergeCell ref="G378:J378"/>
    <mergeCell ref="K378:K380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B369:B371"/>
    <mergeCell ref="C369:F369"/>
    <mergeCell ref="G369:J369"/>
    <mergeCell ref="K369:K371"/>
    <mergeCell ref="C370:C371"/>
    <mergeCell ref="D370:D371"/>
    <mergeCell ref="E370:E371"/>
    <mergeCell ref="F370:F371"/>
    <mergeCell ref="G370:G371"/>
    <mergeCell ref="H370:H371"/>
    <mergeCell ref="I370:I371"/>
    <mergeCell ref="J370:J371"/>
    <mergeCell ref="B362:B364"/>
    <mergeCell ref="C362:F362"/>
    <mergeCell ref="G362:J362"/>
    <mergeCell ref="K362:K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B354:D354"/>
    <mergeCell ref="C355:D355"/>
    <mergeCell ref="C356:D356"/>
    <mergeCell ref="C357:D357"/>
    <mergeCell ref="C358:D358"/>
    <mergeCell ref="C359:D359"/>
    <mergeCell ref="C360:D360"/>
    <mergeCell ref="K345:K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B345:B347"/>
    <mergeCell ref="C345:F345"/>
    <mergeCell ref="G345:J345"/>
    <mergeCell ref="B333:B335"/>
    <mergeCell ref="C333:F333"/>
    <mergeCell ref="G333:J333"/>
    <mergeCell ref="K333:K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B310:B312"/>
    <mergeCell ref="C310:F310"/>
    <mergeCell ref="G310:J310"/>
    <mergeCell ref="C296:D296"/>
    <mergeCell ref="B297:D297"/>
    <mergeCell ref="B302:B304"/>
    <mergeCell ref="C302:F302"/>
    <mergeCell ref="G302:J302"/>
    <mergeCell ref="K310:K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B288:D288"/>
    <mergeCell ref="C289:D289"/>
    <mergeCell ref="I273:I274"/>
    <mergeCell ref="J273:J274"/>
    <mergeCell ref="B279:B281"/>
    <mergeCell ref="C279:F279"/>
    <mergeCell ref="G279:J279"/>
    <mergeCell ref="K302:K304"/>
    <mergeCell ref="C303:C304"/>
    <mergeCell ref="D303:D304"/>
    <mergeCell ref="E303:E304"/>
    <mergeCell ref="F303:F304"/>
    <mergeCell ref="C290:D290"/>
    <mergeCell ref="C291:D291"/>
    <mergeCell ref="C292:D292"/>
    <mergeCell ref="C293:D293"/>
    <mergeCell ref="C294:D294"/>
    <mergeCell ref="C295:D295"/>
    <mergeCell ref="G303:G304"/>
    <mergeCell ref="H303:H304"/>
    <mergeCell ref="I303:I304"/>
    <mergeCell ref="J303:J304"/>
    <mergeCell ref="K279:K281"/>
    <mergeCell ref="C280:C281"/>
    <mergeCell ref="D280:D281"/>
    <mergeCell ref="E280:E281"/>
    <mergeCell ref="F280:F281"/>
    <mergeCell ref="B272:B274"/>
    <mergeCell ref="C272:F272"/>
    <mergeCell ref="G272:J272"/>
    <mergeCell ref="K272:K274"/>
    <mergeCell ref="C273:C274"/>
    <mergeCell ref="D273:D274"/>
    <mergeCell ref="E273:E274"/>
    <mergeCell ref="F273:F274"/>
    <mergeCell ref="G273:G274"/>
    <mergeCell ref="H273:H274"/>
    <mergeCell ref="G280:G281"/>
    <mergeCell ref="H280:H281"/>
    <mergeCell ref="I280:I281"/>
    <mergeCell ref="J280:J281"/>
    <mergeCell ref="B265:D265"/>
    <mergeCell ref="C266:D266"/>
    <mergeCell ref="C267:D267"/>
    <mergeCell ref="C268:D268"/>
    <mergeCell ref="C269:D269"/>
    <mergeCell ref="C270:D270"/>
    <mergeCell ref="K256:K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C252:D252"/>
    <mergeCell ref="C253:D253"/>
    <mergeCell ref="C254:D254"/>
    <mergeCell ref="B256:B258"/>
    <mergeCell ref="C256:F256"/>
    <mergeCell ref="G256:J256"/>
    <mergeCell ref="B246:D246"/>
    <mergeCell ref="C247:D247"/>
    <mergeCell ref="C248:D248"/>
    <mergeCell ref="C249:D249"/>
    <mergeCell ref="C250:D250"/>
    <mergeCell ref="C251:D251"/>
    <mergeCell ref="B239:B241"/>
    <mergeCell ref="C239:F239"/>
    <mergeCell ref="G239:J239"/>
    <mergeCell ref="I197:I198"/>
    <mergeCell ref="J197:J198"/>
    <mergeCell ref="B230:B232"/>
    <mergeCell ref="C230:F230"/>
    <mergeCell ref="G230:J230"/>
    <mergeCell ref="K239:K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230:K232"/>
    <mergeCell ref="C231:C232"/>
    <mergeCell ref="D231:D232"/>
    <mergeCell ref="E231:E232"/>
    <mergeCell ref="F231:F232"/>
    <mergeCell ref="B196:B198"/>
    <mergeCell ref="C196:F196"/>
    <mergeCell ref="G196:J196"/>
    <mergeCell ref="K196:K198"/>
    <mergeCell ref="C197:C198"/>
    <mergeCell ref="D197:D198"/>
    <mergeCell ref="E197:E198"/>
    <mergeCell ref="F197:F198"/>
    <mergeCell ref="G197:G198"/>
    <mergeCell ref="H197:H198"/>
    <mergeCell ref="G231:G232"/>
    <mergeCell ref="H231:H232"/>
    <mergeCell ref="I231:I232"/>
    <mergeCell ref="J231:J232"/>
    <mergeCell ref="B187:B189"/>
    <mergeCell ref="C187:F187"/>
    <mergeCell ref="G187:J187"/>
    <mergeCell ref="M140:N140"/>
    <mergeCell ref="K187:K189"/>
    <mergeCell ref="L187:L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O140:P140"/>
    <mergeCell ref="B174:B176"/>
    <mergeCell ref="C174:F174"/>
    <mergeCell ref="G174:J174"/>
    <mergeCell ref="K174:K176"/>
    <mergeCell ref="L174:L176"/>
    <mergeCell ref="C175:C176"/>
    <mergeCell ref="D175:D176"/>
    <mergeCell ref="E175:E176"/>
    <mergeCell ref="B139:B141"/>
    <mergeCell ref="C139:G139"/>
    <mergeCell ref="H139:L139"/>
    <mergeCell ref="M139:P139"/>
    <mergeCell ref="C140:D140"/>
    <mergeCell ref="E140:F140"/>
    <mergeCell ref="G140:G141"/>
    <mergeCell ref="H140:I140"/>
    <mergeCell ref="J140:K140"/>
    <mergeCell ref="L140:L141"/>
    <mergeCell ref="F175:F176"/>
    <mergeCell ref="G175:G176"/>
    <mergeCell ref="H175:H176"/>
    <mergeCell ref="I175:I176"/>
    <mergeCell ref="J175:J176"/>
    <mergeCell ref="B130:B132"/>
    <mergeCell ref="C130:F130"/>
    <mergeCell ref="G130:J130"/>
    <mergeCell ref="I96:I97"/>
    <mergeCell ref="J96:J97"/>
    <mergeCell ref="B118:B120"/>
    <mergeCell ref="C118:F118"/>
    <mergeCell ref="G118:J118"/>
    <mergeCell ref="K130:K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18:K120"/>
    <mergeCell ref="C119:C120"/>
    <mergeCell ref="D119:D120"/>
    <mergeCell ref="E119:E120"/>
    <mergeCell ref="F119:F120"/>
    <mergeCell ref="B95:B97"/>
    <mergeCell ref="C95:F95"/>
    <mergeCell ref="G95:J95"/>
    <mergeCell ref="K95:K97"/>
    <mergeCell ref="C96:C97"/>
    <mergeCell ref="D96:D97"/>
    <mergeCell ref="E96:E97"/>
    <mergeCell ref="F96:F97"/>
    <mergeCell ref="G96:G97"/>
    <mergeCell ref="H96:H97"/>
    <mergeCell ref="G119:G120"/>
    <mergeCell ref="H119:H120"/>
    <mergeCell ref="I119:I120"/>
    <mergeCell ref="J119:J120"/>
    <mergeCell ref="B83:B85"/>
    <mergeCell ref="C83:F83"/>
    <mergeCell ref="G83:J83"/>
    <mergeCell ref="K83:K85"/>
    <mergeCell ref="C84:C85"/>
    <mergeCell ref="D84:D85"/>
    <mergeCell ref="D54:D55"/>
    <mergeCell ref="E54:E55"/>
    <mergeCell ref="F54:F55"/>
    <mergeCell ref="G54:G55"/>
    <mergeCell ref="H54:H55"/>
    <mergeCell ref="I54:I55"/>
    <mergeCell ref="E84:E85"/>
    <mergeCell ref="F84:F85"/>
    <mergeCell ref="G84:G85"/>
    <mergeCell ref="H84:H85"/>
    <mergeCell ref="I84:I85"/>
    <mergeCell ref="J84:J85"/>
    <mergeCell ref="J54:J55"/>
    <mergeCell ref="K54:K55"/>
    <mergeCell ref="A53:A55"/>
    <mergeCell ref="B53:B55"/>
    <mergeCell ref="C53:C55"/>
    <mergeCell ref="D53:G53"/>
    <mergeCell ref="H53:K53"/>
    <mergeCell ref="L53:L55"/>
    <mergeCell ref="M53:N53"/>
    <mergeCell ref="E14:E15"/>
    <mergeCell ref="F14:F15"/>
    <mergeCell ref="G14:G15"/>
    <mergeCell ref="H14:H15"/>
    <mergeCell ref="I14:I15"/>
    <mergeCell ref="J14:J15"/>
    <mergeCell ref="N54:N55"/>
    <mergeCell ref="M54:M55"/>
    <mergeCell ref="B8:M8"/>
    <mergeCell ref="A12:A15"/>
    <mergeCell ref="B12:B15"/>
    <mergeCell ref="C12:F12"/>
    <mergeCell ref="C13:C15"/>
    <mergeCell ref="D13:G13"/>
    <mergeCell ref="H13:K13"/>
    <mergeCell ref="L13:L15"/>
    <mergeCell ref="M13:N13"/>
    <mergeCell ref="D14:D15"/>
    <mergeCell ref="K14:K15"/>
    <mergeCell ref="M14:M15"/>
    <mergeCell ref="N14:N15"/>
  </mergeCells>
  <conditionalFormatting sqref="B155:B157">
    <cfRule type="cellIs" dxfId="5" priority="1" operator="equal">
      <formula>0</formula>
    </cfRule>
  </conditionalFormatting>
  <conditionalFormatting sqref="L19">
    <cfRule type="cellIs" dxfId="4" priority="4" stopIfTrue="1" operator="equal">
      <formula>0</formula>
    </cfRule>
  </conditionalFormatting>
  <conditionalFormatting sqref="O19">
    <cfRule type="cellIs" dxfId="3" priority="3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scale="55" fitToHeight="0" orientation="landscape" r:id="rId1"/>
  <headerFooter scaleWithDoc="0" alignWithMargins="0">
    <oddHeader>&amp;R2023 m. rugpjūčio 8 d. Bendrovės valdybos protokolo Nr.9 priedas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1E24-AD9C-4BFE-82FD-83D123A027F7}">
  <dimension ref="A1:U381"/>
  <sheetViews>
    <sheetView tabSelected="1" topLeftCell="A243" zoomScale="87" zoomScaleNormal="87" workbookViewId="0">
      <selection activeCell="D388" sqref="D388"/>
    </sheetView>
  </sheetViews>
  <sheetFormatPr defaultRowHeight="14.4" outlineLevelRow="1" x14ac:dyDescent="0.3"/>
  <cols>
    <col min="2" max="2" width="50.33203125" customWidth="1"/>
    <col min="3" max="3" width="11.33203125" customWidth="1"/>
    <col min="4" max="4" width="12" customWidth="1"/>
    <col min="5" max="5" width="10.33203125" customWidth="1"/>
    <col min="6" max="6" width="10.44140625" customWidth="1"/>
    <col min="7" max="7" width="11" customWidth="1"/>
    <col min="9" max="9" width="9.33203125" customWidth="1"/>
    <col min="11" max="11" width="10.6640625" customWidth="1"/>
    <col min="12" max="12" width="16" customWidth="1"/>
    <col min="13" max="13" width="10.109375" customWidth="1"/>
    <col min="14" max="14" width="10.33203125" customWidth="1"/>
    <col min="15" max="15" width="11.5546875" customWidth="1"/>
    <col min="20" max="20" width="9.6640625" bestFit="1" customWidth="1"/>
  </cols>
  <sheetData>
    <row r="1" spans="1:15" ht="15.6" x14ac:dyDescent="0.3">
      <c r="I1" s="341"/>
    </row>
    <row r="2" spans="1:15" ht="15.6" x14ac:dyDescent="0.3">
      <c r="I2" s="342" t="s">
        <v>231</v>
      </c>
    </row>
    <row r="3" spans="1:15" ht="15.6" customHeight="1" x14ac:dyDescent="0.3">
      <c r="I3" s="341" t="s">
        <v>207</v>
      </c>
    </row>
    <row r="4" spans="1:15" ht="15.6" customHeight="1" x14ac:dyDescent="0.3">
      <c r="I4" s="341" t="s">
        <v>208</v>
      </c>
    </row>
    <row r="5" spans="1:15" ht="15.6" customHeight="1" x14ac:dyDescent="0.3">
      <c r="I5" s="341" t="s">
        <v>229</v>
      </c>
    </row>
    <row r="6" spans="1:15" ht="15.6" customHeight="1" x14ac:dyDescent="0.3">
      <c r="I6" s="341" t="s">
        <v>232</v>
      </c>
    </row>
    <row r="7" spans="1:15" ht="15.6" customHeight="1" x14ac:dyDescent="0.3">
      <c r="I7" s="341" t="s">
        <v>210</v>
      </c>
    </row>
    <row r="8" spans="1:15" ht="15.6" x14ac:dyDescent="0.3">
      <c r="B8" s="401" t="s">
        <v>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5" ht="6.6" customHeight="1" x14ac:dyDescent="0.3"/>
    <row r="10" spans="1:15" ht="15" thickBot="1" x14ac:dyDescent="0.35">
      <c r="A10" s="1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.6" customHeight="1" thickTop="1" thickBot="1" x14ac:dyDescent="0.35"/>
    <row r="12" spans="1:15" ht="15" thickBot="1" x14ac:dyDescent="0.35">
      <c r="A12" s="402" t="s">
        <v>3</v>
      </c>
      <c r="B12" s="402" t="s">
        <v>4</v>
      </c>
      <c r="C12" s="405"/>
      <c r="D12" s="406"/>
      <c r="E12" s="406"/>
      <c r="F12" s="406"/>
      <c r="G12" s="4">
        <v>2016</v>
      </c>
      <c r="H12" s="5" t="s">
        <v>5</v>
      </c>
      <c r="I12" s="6">
        <v>2018</v>
      </c>
      <c r="J12" s="7" t="s">
        <v>6</v>
      </c>
      <c r="K12" s="8"/>
      <c r="L12" s="8"/>
      <c r="M12" s="9"/>
      <c r="N12" s="9"/>
      <c r="O12" s="10"/>
    </row>
    <row r="13" spans="1:15" ht="15" customHeight="1" thickBot="1" x14ac:dyDescent="0.35">
      <c r="A13" s="403"/>
      <c r="B13" s="403"/>
      <c r="C13" s="407" t="s">
        <v>7</v>
      </c>
      <c r="D13" s="410" t="s">
        <v>8</v>
      </c>
      <c r="E13" s="410"/>
      <c r="F13" s="410"/>
      <c r="G13" s="411"/>
      <c r="H13" s="412" t="s">
        <v>9</v>
      </c>
      <c r="I13" s="410"/>
      <c r="J13" s="410"/>
      <c r="K13" s="411"/>
      <c r="L13" s="407" t="s">
        <v>10</v>
      </c>
      <c r="M13" s="413" t="s">
        <v>9</v>
      </c>
      <c r="N13" s="414"/>
      <c r="O13" s="3" t="s">
        <v>11</v>
      </c>
    </row>
    <row r="14" spans="1:15" ht="14.4" customHeight="1" x14ac:dyDescent="0.3">
      <c r="A14" s="403"/>
      <c r="B14" s="403"/>
      <c r="C14" s="408"/>
      <c r="D14" s="415" t="s">
        <v>12</v>
      </c>
      <c r="E14" s="429" t="s">
        <v>13</v>
      </c>
      <c r="F14" s="429" t="s">
        <v>14</v>
      </c>
      <c r="G14" s="417" t="s">
        <v>15</v>
      </c>
      <c r="H14" s="431" t="s">
        <v>16</v>
      </c>
      <c r="I14" s="429" t="s">
        <v>17</v>
      </c>
      <c r="J14" s="429" t="s">
        <v>18</v>
      </c>
      <c r="K14" s="417" t="s">
        <v>19</v>
      </c>
      <c r="L14" s="408"/>
      <c r="M14" s="419" t="s">
        <v>20</v>
      </c>
      <c r="N14" s="421" t="s">
        <v>21</v>
      </c>
      <c r="O14" s="11"/>
    </row>
    <row r="15" spans="1:15" ht="30" customHeight="1" thickBot="1" x14ac:dyDescent="0.35">
      <c r="A15" s="403"/>
      <c r="B15" s="404"/>
      <c r="C15" s="409"/>
      <c r="D15" s="416"/>
      <c r="E15" s="430"/>
      <c r="F15" s="430"/>
      <c r="G15" s="418"/>
      <c r="H15" s="432"/>
      <c r="I15" s="430"/>
      <c r="J15" s="430"/>
      <c r="K15" s="418"/>
      <c r="L15" s="408"/>
      <c r="M15" s="420"/>
      <c r="N15" s="422"/>
      <c r="O15" s="12" t="s">
        <v>22</v>
      </c>
    </row>
    <row r="16" spans="1:15" ht="15" thickBot="1" x14ac:dyDescent="0.35">
      <c r="A16" s="13">
        <v>1</v>
      </c>
      <c r="B16" s="14">
        <v>2</v>
      </c>
      <c r="C16" s="15">
        <v>3</v>
      </c>
      <c r="D16" s="16">
        <v>4</v>
      </c>
      <c r="E16" s="17">
        <v>5</v>
      </c>
      <c r="F16" s="18">
        <v>6</v>
      </c>
      <c r="G16" s="19">
        <v>7</v>
      </c>
      <c r="H16" s="17">
        <v>8</v>
      </c>
      <c r="I16" s="17">
        <v>9</v>
      </c>
      <c r="J16" s="18">
        <v>10</v>
      </c>
      <c r="K16" s="19">
        <v>11</v>
      </c>
      <c r="L16" s="20">
        <v>12</v>
      </c>
      <c r="M16" s="17">
        <v>13</v>
      </c>
      <c r="N16" s="19">
        <v>14</v>
      </c>
      <c r="O16" s="20">
        <v>15</v>
      </c>
    </row>
    <row r="17" spans="1:21" ht="15" thickBot="1" x14ac:dyDescent="0.35">
      <c r="A17" s="21" t="s">
        <v>23</v>
      </c>
      <c r="B17" s="22" t="s">
        <v>24</v>
      </c>
      <c r="C17" s="23"/>
      <c r="D17" s="24" t="s">
        <v>25</v>
      </c>
      <c r="E17" s="25">
        <v>969.49999999999989</v>
      </c>
      <c r="F17" s="26">
        <v>628.07299999999987</v>
      </c>
      <c r="G17" s="27">
        <v>969.85293105622543</v>
      </c>
      <c r="H17" s="28" t="s">
        <v>25</v>
      </c>
      <c r="I17" s="29">
        <v>845.46712041747514</v>
      </c>
      <c r="J17" s="29">
        <v>840.98090983775728</v>
      </c>
      <c r="K17" s="29">
        <v>816.74999999999989</v>
      </c>
      <c r="L17" s="30" t="s">
        <v>25</v>
      </c>
      <c r="M17" s="25">
        <v>807.36648414878846</v>
      </c>
      <c r="N17" s="25">
        <v>1.7999999999999998</v>
      </c>
      <c r="O17" s="31" t="s">
        <v>25</v>
      </c>
    </row>
    <row r="18" spans="1:21" ht="15" thickTop="1" x14ac:dyDescent="0.3">
      <c r="A18" s="32" t="s">
        <v>26</v>
      </c>
      <c r="B18" s="33" t="s">
        <v>27</v>
      </c>
      <c r="C18" s="34"/>
      <c r="D18" s="35" t="s">
        <v>25</v>
      </c>
      <c r="E18" s="36">
        <v>755.41332000000011</v>
      </c>
      <c r="F18" s="37">
        <v>755.41332000000011</v>
      </c>
      <c r="G18" s="38">
        <v>755.68832000000009</v>
      </c>
      <c r="H18" s="39" t="s">
        <v>25</v>
      </c>
      <c r="I18" s="36">
        <v>655.67416433333335</v>
      </c>
      <c r="J18" s="36">
        <v>652.19499766666672</v>
      </c>
      <c r="K18" s="36">
        <v>633.40333099999998</v>
      </c>
      <c r="L18" s="40" t="s">
        <v>25</v>
      </c>
      <c r="M18" s="41">
        <v>403.60000000000008</v>
      </c>
      <c r="N18" s="42">
        <v>1.8000000000000003</v>
      </c>
      <c r="O18" s="40" t="s">
        <v>25</v>
      </c>
    </row>
    <row r="19" spans="1:21" x14ac:dyDescent="0.3">
      <c r="A19" s="43" t="s">
        <v>28</v>
      </c>
      <c r="B19" s="44" t="s">
        <v>29</v>
      </c>
      <c r="C19" s="45"/>
      <c r="D19" s="46" t="s">
        <v>25</v>
      </c>
      <c r="E19" s="41">
        <v>589.71332000000007</v>
      </c>
      <c r="F19" s="37">
        <v>589.71332000000007</v>
      </c>
      <c r="G19" s="42">
        <v>589.71332000000007</v>
      </c>
      <c r="H19" s="47" t="s">
        <v>25</v>
      </c>
      <c r="I19" s="41">
        <v>512.98666433333335</v>
      </c>
      <c r="J19" s="41">
        <v>509.49499766666668</v>
      </c>
      <c r="K19" s="41">
        <v>490.70333100000005</v>
      </c>
      <c r="L19" s="48" t="s">
        <v>25</v>
      </c>
      <c r="M19" s="49" t="s">
        <v>25</v>
      </c>
      <c r="N19" s="50">
        <v>0.80000000000000016</v>
      </c>
      <c r="O19" s="48" t="s">
        <v>25</v>
      </c>
    </row>
    <row r="20" spans="1:21" x14ac:dyDescent="0.3">
      <c r="A20" s="43" t="s">
        <v>30</v>
      </c>
      <c r="B20" s="44" t="s">
        <v>31</v>
      </c>
      <c r="C20" s="45"/>
      <c r="D20" s="46" t="s">
        <v>25</v>
      </c>
      <c r="E20" s="51">
        <v>228.91332</v>
      </c>
      <c r="F20" s="51">
        <v>228.91332</v>
      </c>
      <c r="G20" s="52">
        <v>228.91332</v>
      </c>
      <c r="H20" s="47" t="s">
        <v>25</v>
      </c>
      <c r="I20" s="51">
        <v>226.80333100000004</v>
      </c>
      <c r="J20" s="51">
        <v>226.80333100000004</v>
      </c>
      <c r="K20" s="51">
        <v>226.80333100000004</v>
      </c>
      <c r="L20" s="48" t="s">
        <v>25</v>
      </c>
      <c r="M20" s="49" t="s">
        <v>25</v>
      </c>
      <c r="N20" s="53">
        <v>0</v>
      </c>
      <c r="O20" s="48" t="s">
        <v>25</v>
      </c>
    </row>
    <row r="21" spans="1:21" x14ac:dyDescent="0.3">
      <c r="A21" s="43" t="s">
        <v>32</v>
      </c>
      <c r="B21" s="44" t="s">
        <v>33</v>
      </c>
      <c r="C21" s="45"/>
      <c r="D21" s="46" t="s">
        <v>25</v>
      </c>
      <c r="E21" s="51">
        <v>360.8</v>
      </c>
      <c r="F21" s="51">
        <v>360.8</v>
      </c>
      <c r="G21" s="52">
        <v>360.8</v>
      </c>
      <c r="H21" s="47" t="s">
        <v>25</v>
      </c>
      <c r="I21" s="51">
        <v>286.18333333333334</v>
      </c>
      <c r="J21" s="51">
        <v>282.69166666666666</v>
      </c>
      <c r="K21" s="51">
        <v>263.89999999999998</v>
      </c>
      <c r="L21" s="48" t="s">
        <v>25</v>
      </c>
      <c r="M21" s="49" t="s">
        <v>25</v>
      </c>
      <c r="N21" s="53">
        <v>0.80000000000000016</v>
      </c>
      <c r="O21" s="48" t="s">
        <v>25</v>
      </c>
    </row>
    <row r="22" spans="1:21" x14ac:dyDescent="0.3">
      <c r="A22" s="43" t="s">
        <v>34</v>
      </c>
      <c r="B22" s="44" t="s">
        <v>35</v>
      </c>
      <c r="C22" s="45"/>
      <c r="D22" s="46" t="s">
        <v>25</v>
      </c>
      <c r="E22" s="41">
        <v>165.7</v>
      </c>
      <c r="F22" s="51">
        <v>165.7</v>
      </c>
      <c r="G22" s="54">
        <v>165.97499999999999</v>
      </c>
      <c r="H22" s="47" t="s">
        <v>25</v>
      </c>
      <c r="I22" s="41">
        <v>142.68749999999997</v>
      </c>
      <c r="J22" s="51">
        <v>142.69999999999999</v>
      </c>
      <c r="K22" s="41">
        <v>142.69999999999999</v>
      </c>
      <c r="L22" s="48" t="s">
        <v>25</v>
      </c>
      <c r="M22" s="49">
        <v>403.60000000000008</v>
      </c>
      <c r="N22" s="50">
        <v>1</v>
      </c>
      <c r="O22" s="48" t="s">
        <v>25</v>
      </c>
    </row>
    <row r="23" spans="1:21" ht="15" thickBot="1" x14ac:dyDescent="0.35">
      <c r="A23" s="55" t="s">
        <v>36</v>
      </c>
      <c r="B23" s="56" t="s">
        <v>37</v>
      </c>
      <c r="C23" s="57"/>
      <c r="D23" s="58" t="s">
        <v>25</v>
      </c>
      <c r="E23" s="59">
        <v>0</v>
      </c>
      <c r="F23" s="60">
        <v>0</v>
      </c>
      <c r="G23" s="61">
        <v>0</v>
      </c>
      <c r="H23" s="28" t="s">
        <v>25</v>
      </c>
      <c r="I23" s="59">
        <v>0</v>
      </c>
      <c r="J23" s="62">
        <v>0</v>
      </c>
      <c r="K23" s="63">
        <v>0</v>
      </c>
      <c r="L23" s="30" t="s">
        <v>25</v>
      </c>
      <c r="M23" s="62" t="s">
        <v>25</v>
      </c>
      <c r="N23" s="61" t="s">
        <v>25</v>
      </c>
      <c r="O23" s="30" t="s">
        <v>25</v>
      </c>
    </row>
    <row r="24" spans="1:21" s="73" customFormat="1" ht="12" customHeight="1" thickTop="1" x14ac:dyDescent="0.3">
      <c r="A24" s="64" t="s">
        <v>38</v>
      </c>
      <c r="B24" s="65" t="s">
        <v>39</v>
      </c>
      <c r="C24" s="40">
        <v>8143</v>
      </c>
      <c r="D24" s="35" t="s">
        <v>25</v>
      </c>
      <c r="E24" s="66" t="s">
        <v>25</v>
      </c>
      <c r="F24" s="67" t="s">
        <v>25</v>
      </c>
      <c r="G24" s="68" t="s">
        <v>25</v>
      </c>
      <c r="H24" s="66" t="s">
        <v>25</v>
      </c>
      <c r="I24" s="66" t="s">
        <v>25</v>
      </c>
      <c r="J24" s="67" t="s">
        <v>25</v>
      </c>
      <c r="K24" s="68" t="s">
        <v>25</v>
      </c>
      <c r="L24" s="40" t="s">
        <v>25</v>
      </c>
      <c r="M24" s="69" t="s">
        <v>25</v>
      </c>
      <c r="N24" s="70" t="s">
        <v>25</v>
      </c>
      <c r="O24" s="71" t="s">
        <v>25</v>
      </c>
      <c r="P24" s="72"/>
      <c r="Q24" s="72"/>
      <c r="R24" s="72"/>
      <c r="S24" s="72"/>
      <c r="T24" s="72"/>
      <c r="U24" s="72"/>
    </row>
    <row r="25" spans="1:21" s="73" customFormat="1" ht="12" customHeight="1" x14ac:dyDescent="0.3">
      <c r="A25" s="43" t="s">
        <v>40</v>
      </c>
      <c r="B25" s="65" t="s">
        <v>41</v>
      </c>
      <c r="C25" s="48">
        <v>245</v>
      </c>
      <c r="D25" s="46" t="s">
        <v>25</v>
      </c>
      <c r="E25" s="74" t="s">
        <v>25</v>
      </c>
      <c r="F25" s="75" t="s">
        <v>25</v>
      </c>
      <c r="G25" s="76" t="s">
        <v>25</v>
      </c>
      <c r="H25" s="74" t="s">
        <v>25</v>
      </c>
      <c r="I25" s="74" t="s">
        <v>25</v>
      </c>
      <c r="J25" s="75" t="s">
        <v>25</v>
      </c>
      <c r="K25" s="76" t="s">
        <v>25</v>
      </c>
      <c r="L25" s="77" t="s">
        <v>25</v>
      </c>
      <c r="M25" s="78" t="s">
        <v>25</v>
      </c>
      <c r="N25" s="79" t="s">
        <v>25</v>
      </c>
      <c r="O25" s="80" t="s">
        <v>25</v>
      </c>
      <c r="P25" s="72"/>
      <c r="Q25" s="72"/>
      <c r="R25" s="72"/>
      <c r="S25" s="72"/>
      <c r="T25" s="72"/>
      <c r="U25" s="72"/>
    </row>
    <row r="26" spans="1:21" s="73" customFormat="1" ht="12" customHeight="1" x14ac:dyDescent="0.3">
      <c r="A26" s="43" t="s">
        <v>42</v>
      </c>
      <c r="B26" s="65" t="s">
        <v>43</v>
      </c>
      <c r="C26" s="48">
        <v>7898</v>
      </c>
      <c r="D26" s="46" t="s">
        <v>25</v>
      </c>
      <c r="E26" s="74" t="s">
        <v>25</v>
      </c>
      <c r="F26" s="75" t="s">
        <v>25</v>
      </c>
      <c r="G26" s="76" t="s">
        <v>25</v>
      </c>
      <c r="H26" s="74" t="s">
        <v>25</v>
      </c>
      <c r="I26" s="74" t="s">
        <v>25</v>
      </c>
      <c r="J26" s="75" t="s">
        <v>25</v>
      </c>
      <c r="K26" s="76" t="s">
        <v>25</v>
      </c>
      <c r="L26" s="77" t="s">
        <v>25</v>
      </c>
      <c r="M26" s="78" t="s">
        <v>25</v>
      </c>
      <c r="N26" s="79" t="s">
        <v>25</v>
      </c>
      <c r="O26" s="80" t="s">
        <v>25</v>
      </c>
      <c r="P26" s="72"/>
      <c r="Q26" s="72"/>
      <c r="R26" s="72"/>
      <c r="S26" s="72"/>
      <c r="T26" s="72"/>
      <c r="U26" s="72"/>
    </row>
    <row r="27" spans="1:21" s="73" customFormat="1" ht="12" customHeight="1" x14ac:dyDescent="0.3">
      <c r="A27" s="81" t="s">
        <v>44</v>
      </c>
      <c r="B27" s="82" t="s">
        <v>45</v>
      </c>
      <c r="C27" s="48">
        <v>5437.54</v>
      </c>
      <c r="D27" s="46" t="s">
        <v>25</v>
      </c>
      <c r="E27" s="74" t="s">
        <v>25</v>
      </c>
      <c r="F27" s="75" t="s">
        <v>25</v>
      </c>
      <c r="G27" s="76" t="s">
        <v>25</v>
      </c>
      <c r="H27" s="74" t="s">
        <v>25</v>
      </c>
      <c r="I27" s="74" t="s">
        <v>25</v>
      </c>
      <c r="J27" s="75" t="s">
        <v>25</v>
      </c>
      <c r="K27" s="76" t="s">
        <v>25</v>
      </c>
      <c r="L27" s="77" t="s">
        <v>25</v>
      </c>
      <c r="M27" s="78" t="s">
        <v>25</v>
      </c>
      <c r="N27" s="79" t="s">
        <v>25</v>
      </c>
      <c r="O27" s="80" t="s">
        <v>25</v>
      </c>
      <c r="P27" s="72"/>
      <c r="Q27" s="72"/>
      <c r="R27" s="72"/>
      <c r="S27" s="72"/>
      <c r="T27" s="72"/>
      <c r="U27" s="72"/>
    </row>
    <row r="28" spans="1:21" s="73" customFormat="1" ht="12.75" customHeight="1" thickBot="1" x14ac:dyDescent="0.35">
      <c r="A28" s="55" t="s">
        <v>46</v>
      </c>
      <c r="B28" s="83" t="s">
        <v>47</v>
      </c>
      <c r="C28" s="30">
        <v>662</v>
      </c>
      <c r="D28" s="58" t="s">
        <v>25</v>
      </c>
      <c r="E28" s="84" t="s">
        <v>25</v>
      </c>
      <c r="F28" s="85" t="s">
        <v>25</v>
      </c>
      <c r="G28" s="86" t="s">
        <v>25</v>
      </c>
      <c r="H28" s="84" t="s">
        <v>25</v>
      </c>
      <c r="I28" s="62">
        <f>'[1]Real 16 pr.'!F73</f>
        <v>1</v>
      </c>
      <c r="J28" s="85" t="s">
        <v>25</v>
      </c>
      <c r="K28" s="86" t="s">
        <v>25</v>
      </c>
      <c r="L28" s="87" t="s">
        <v>25</v>
      </c>
      <c r="M28" s="88" t="s">
        <v>25</v>
      </c>
      <c r="N28" s="89" t="s">
        <v>25</v>
      </c>
      <c r="O28" s="90" t="s">
        <v>25</v>
      </c>
      <c r="P28" s="72"/>
      <c r="Q28" s="72"/>
      <c r="R28" s="72"/>
      <c r="S28" s="72"/>
      <c r="T28" s="72"/>
      <c r="U28" s="72"/>
    </row>
    <row r="29" spans="1:21" ht="15" thickTop="1" x14ac:dyDescent="0.3">
      <c r="A29" s="64" t="s">
        <v>48</v>
      </c>
      <c r="B29" s="65" t="s">
        <v>49</v>
      </c>
      <c r="C29" s="91"/>
      <c r="D29" s="35" t="s">
        <v>25</v>
      </c>
      <c r="E29" s="36">
        <v>214.08667999999977</v>
      </c>
      <c r="F29" s="67" t="s">
        <v>25</v>
      </c>
      <c r="G29" s="42" t="s">
        <v>25</v>
      </c>
      <c r="H29" s="66" t="s">
        <v>25</v>
      </c>
      <c r="I29" s="36">
        <v>189.79295608414179</v>
      </c>
      <c r="J29" s="92" t="s">
        <v>25</v>
      </c>
      <c r="K29" s="68" t="s">
        <v>25</v>
      </c>
      <c r="L29" s="40" t="s">
        <v>25</v>
      </c>
      <c r="M29" s="36">
        <v>403.76648414878838</v>
      </c>
      <c r="N29" s="70" t="s">
        <v>25</v>
      </c>
      <c r="O29" s="71" t="s">
        <v>25</v>
      </c>
    </row>
    <row r="30" spans="1:21" x14ac:dyDescent="0.3">
      <c r="A30" s="93" t="s">
        <v>50</v>
      </c>
      <c r="B30" s="82" t="s">
        <v>51</v>
      </c>
      <c r="C30" s="94"/>
      <c r="D30" s="95" t="s">
        <v>25</v>
      </c>
      <c r="E30" s="96">
        <v>0.22082174316658051</v>
      </c>
      <c r="F30" s="97" t="s">
        <v>25</v>
      </c>
      <c r="G30" s="98" t="s">
        <v>25</v>
      </c>
      <c r="H30" s="99" t="s">
        <v>25</v>
      </c>
      <c r="I30" s="96">
        <v>0.22448295327017062</v>
      </c>
      <c r="J30" s="97" t="s">
        <v>25</v>
      </c>
      <c r="K30" s="98" t="s">
        <v>25</v>
      </c>
      <c r="L30" s="48" t="s">
        <v>25</v>
      </c>
      <c r="M30" s="100">
        <v>0.50010310320781015</v>
      </c>
      <c r="N30" s="79" t="s">
        <v>25</v>
      </c>
      <c r="O30" s="80" t="s">
        <v>25</v>
      </c>
    </row>
    <row r="31" spans="1:21" ht="15" thickBot="1" x14ac:dyDescent="0.35">
      <c r="A31" s="55" t="s">
        <v>52</v>
      </c>
      <c r="B31" s="56" t="s">
        <v>53</v>
      </c>
      <c r="C31" s="57"/>
      <c r="D31" s="101" t="s">
        <v>25</v>
      </c>
      <c r="E31" s="102">
        <v>8.1000000000000003E-2</v>
      </c>
      <c r="F31" s="103" t="s">
        <v>25</v>
      </c>
      <c r="G31" s="104" t="s">
        <v>25</v>
      </c>
      <c r="H31" s="105" t="s">
        <v>25</v>
      </c>
      <c r="I31" s="102">
        <v>8.1000000000000003E-2</v>
      </c>
      <c r="J31" s="103" t="s">
        <v>25</v>
      </c>
      <c r="K31" s="106" t="s">
        <v>25</v>
      </c>
      <c r="L31" s="30" t="s">
        <v>25</v>
      </c>
      <c r="M31" s="88" t="s">
        <v>25</v>
      </c>
      <c r="N31" s="89" t="s">
        <v>25</v>
      </c>
      <c r="O31" s="90" t="s">
        <v>25</v>
      </c>
    </row>
    <row r="32" spans="1:21" ht="15" thickTop="1" x14ac:dyDescent="0.3">
      <c r="A32" s="32" t="s">
        <v>54</v>
      </c>
      <c r="B32" s="33" t="s">
        <v>55</v>
      </c>
      <c r="C32" s="34">
        <v>157.49</v>
      </c>
      <c r="D32" s="107">
        <v>633.04736768405814</v>
      </c>
      <c r="E32" s="108">
        <v>260.06737513601439</v>
      </c>
      <c r="F32" s="109">
        <v>81.187400937865476</v>
      </c>
      <c r="G32" s="110">
        <v>372.9799925480437</v>
      </c>
      <c r="H32" s="108">
        <v>712.84909364564999</v>
      </c>
      <c r="I32" s="108">
        <v>280.51394520233333</v>
      </c>
      <c r="J32" s="111">
        <v>359.98210467784384</v>
      </c>
      <c r="K32" s="111">
        <v>72.353043765472805</v>
      </c>
      <c r="L32" s="112">
        <v>1503.3881355129088</v>
      </c>
      <c r="M32" s="108">
        <v>76.090053952967409</v>
      </c>
      <c r="N32" s="110">
        <v>13.230377838044049</v>
      </c>
      <c r="O32" s="112">
        <v>1592.7085673039201</v>
      </c>
    </row>
    <row r="33" spans="1:15" x14ac:dyDescent="0.3">
      <c r="A33" s="113" t="s">
        <v>56</v>
      </c>
      <c r="B33" s="114" t="s">
        <v>57</v>
      </c>
      <c r="C33" s="115">
        <v>149.63</v>
      </c>
      <c r="D33" s="116">
        <v>456.26305603241417</v>
      </c>
      <c r="E33" s="117">
        <v>220.69718387681161</v>
      </c>
      <c r="F33" s="118">
        <v>71.86718387681158</v>
      </c>
      <c r="G33" s="119">
        <v>235.56587215560253</v>
      </c>
      <c r="H33" s="117">
        <v>525.80669823959477</v>
      </c>
      <c r="I33" s="117">
        <v>155.60533840626147</v>
      </c>
      <c r="J33" s="120">
        <v>300.40135983333334</v>
      </c>
      <c r="K33" s="120">
        <v>69.8</v>
      </c>
      <c r="L33" s="121">
        <v>1131.6997542720089</v>
      </c>
      <c r="M33" s="117">
        <v>37.75</v>
      </c>
      <c r="N33" s="122">
        <v>13.16</v>
      </c>
      <c r="O33" s="121">
        <v>1182.6097542720088</v>
      </c>
    </row>
    <row r="34" spans="1:15" x14ac:dyDescent="0.3">
      <c r="A34" s="43" t="s">
        <v>58</v>
      </c>
      <c r="B34" s="44" t="s">
        <v>59</v>
      </c>
      <c r="C34" s="123">
        <v>24.41</v>
      </c>
      <c r="D34" s="116">
        <v>75.25</v>
      </c>
      <c r="E34" s="124">
        <v>28.24</v>
      </c>
      <c r="F34" s="125">
        <v>7.9599999999999982</v>
      </c>
      <c r="G34" s="126">
        <v>47.01</v>
      </c>
      <c r="H34" s="117">
        <v>77.329999999999984</v>
      </c>
      <c r="I34" s="124">
        <v>46.51</v>
      </c>
      <c r="J34" s="124">
        <v>29.689999999999998</v>
      </c>
      <c r="K34" s="124">
        <v>1.1299999999999999</v>
      </c>
      <c r="L34" s="121">
        <v>176.98999999999998</v>
      </c>
      <c r="M34" s="124">
        <v>6.2600000000000007</v>
      </c>
      <c r="N34" s="124">
        <v>0.11</v>
      </c>
      <c r="O34" s="121">
        <v>183.35999999999999</v>
      </c>
    </row>
    <row r="35" spans="1:15" x14ac:dyDescent="0.3">
      <c r="A35" s="43" t="s">
        <v>60</v>
      </c>
      <c r="B35" s="44" t="s">
        <v>61</v>
      </c>
      <c r="C35" s="123">
        <v>4.7</v>
      </c>
      <c r="D35" s="116">
        <v>20.490100543478256</v>
      </c>
      <c r="E35" s="124">
        <v>4.3146838768115936</v>
      </c>
      <c r="F35" s="125">
        <v>0.60468387681159419</v>
      </c>
      <c r="G35" s="126">
        <v>16.175416666666663</v>
      </c>
      <c r="H35" s="117">
        <v>20.759119243055558</v>
      </c>
      <c r="I35" s="124">
        <v>19.543600000000001</v>
      </c>
      <c r="J35" s="124">
        <v>1.2155192430555555</v>
      </c>
      <c r="K35" s="124">
        <v>0</v>
      </c>
      <c r="L35" s="121">
        <v>45.949219786533817</v>
      </c>
      <c r="M35" s="124">
        <v>0.11</v>
      </c>
      <c r="N35" s="124">
        <v>0</v>
      </c>
      <c r="O35" s="121">
        <v>46.059219786533816</v>
      </c>
    </row>
    <row r="36" spans="1:15" x14ac:dyDescent="0.3">
      <c r="A36" s="43" t="s">
        <v>62</v>
      </c>
      <c r="B36" s="44" t="s">
        <v>63</v>
      </c>
      <c r="C36" s="123">
        <v>7.75</v>
      </c>
      <c r="D36" s="116">
        <v>39.695688598757698</v>
      </c>
      <c r="E36" s="124">
        <v>17.3125</v>
      </c>
      <c r="F36" s="125">
        <v>15.262500000000001</v>
      </c>
      <c r="G36" s="126">
        <v>22.383188598757698</v>
      </c>
      <c r="H36" s="117">
        <v>29.19898894882725</v>
      </c>
      <c r="I36" s="124">
        <v>2.1548150252161382</v>
      </c>
      <c r="J36" s="124">
        <v>4.2941739236111118</v>
      </c>
      <c r="K36" s="124">
        <v>22.75</v>
      </c>
      <c r="L36" s="121">
        <v>76.644677547584948</v>
      </c>
      <c r="M36" s="124">
        <v>0</v>
      </c>
      <c r="N36" s="124">
        <v>0</v>
      </c>
      <c r="O36" s="121">
        <v>76.644677547584948</v>
      </c>
    </row>
    <row r="37" spans="1:15" x14ac:dyDescent="0.3">
      <c r="A37" s="43" t="s">
        <v>64</v>
      </c>
      <c r="B37" s="44" t="s">
        <v>65</v>
      </c>
      <c r="C37" s="123" t="s">
        <v>25</v>
      </c>
      <c r="D37" s="116">
        <v>10.36</v>
      </c>
      <c r="E37" s="124">
        <v>10.36</v>
      </c>
      <c r="F37" s="125">
        <v>10.36</v>
      </c>
      <c r="G37" s="127" t="s">
        <v>25</v>
      </c>
      <c r="H37" s="117">
        <v>3.47</v>
      </c>
      <c r="I37" s="124" t="s">
        <v>25</v>
      </c>
      <c r="J37" s="124">
        <v>0</v>
      </c>
      <c r="K37" s="124">
        <v>3.47</v>
      </c>
      <c r="L37" s="121">
        <v>13.83</v>
      </c>
      <c r="M37" s="124">
        <v>0</v>
      </c>
      <c r="N37" s="127" t="s">
        <v>25</v>
      </c>
      <c r="O37" s="121">
        <v>13.83</v>
      </c>
    </row>
    <row r="38" spans="1:15" x14ac:dyDescent="0.3">
      <c r="A38" s="43" t="s">
        <v>66</v>
      </c>
      <c r="B38" s="44" t="s">
        <v>67</v>
      </c>
      <c r="C38" s="123" t="s">
        <v>25</v>
      </c>
      <c r="D38" s="116" t="s">
        <v>25</v>
      </c>
      <c r="E38" s="124" t="s">
        <v>25</v>
      </c>
      <c r="F38" s="128" t="s">
        <v>25</v>
      </c>
      <c r="G38" s="127" t="s">
        <v>25</v>
      </c>
      <c r="H38" s="117">
        <v>0</v>
      </c>
      <c r="I38" s="124" t="s">
        <v>25</v>
      </c>
      <c r="J38" s="129" t="s">
        <v>25</v>
      </c>
      <c r="K38" s="124">
        <v>0</v>
      </c>
      <c r="L38" s="121">
        <v>0</v>
      </c>
      <c r="M38" s="124" t="s">
        <v>25</v>
      </c>
      <c r="N38" s="127" t="s">
        <v>25</v>
      </c>
      <c r="O38" s="121">
        <v>0</v>
      </c>
    </row>
    <row r="39" spans="1:15" x14ac:dyDescent="0.3">
      <c r="A39" s="43" t="s">
        <v>68</v>
      </c>
      <c r="B39" s="44" t="s">
        <v>69</v>
      </c>
      <c r="C39" s="123">
        <v>0.20000000000000004</v>
      </c>
      <c r="D39" s="116">
        <v>81.126607400750629</v>
      </c>
      <c r="E39" s="124">
        <v>57.109999999999992</v>
      </c>
      <c r="F39" s="125">
        <v>13.83</v>
      </c>
      <c r="G39" s="126">
        <v>24.016607400750633</v>
      </c>
      <c r="H39" s="117">
        <v>133.92661442022501</v>
      </c>
      <c r="I39" s="124">
        <v>12.298281086891677</v>
      </c>
      <c r="J39" s="124">
        <v>102.10833333333333</v>
      </c>
      <c r="K39" s="124">
        <v>19.52</v>
      </c>
      <c r="L39" s="121">
        <v>215.25322182097563</v>
      </c>
      <c r="M39" s="124">
        <v>0.51</v>
      </c>
      <c r="N39" s="127" t="s">
        <v>25</v>
      </c>
      <c r="O39" s="121">
        <v>215.76322182097562</v>
      </c>
    </row>
    <row r="40" spans="1:15" x14ac:dyDescent="0.3">
      <c r="A40" s="43" t="s">
        <v>70</v>
      </c>
      <c r="B40" s="44" t="s">
        <v>71</v>
      </c>
      <c r="C40" s="123">
        <v>6.44</v>
      </c>
      <c r="D40" s="116">
        <v>7.4406594894275413</v>
      </c>
      <c r="E40" s="124">
        <v>5.580000000000001</v>
      </c>
      <c r="F40" s="125">
        <v>1.86</v>
      </c>
      <c r="G40" s="126">
        <v>1.8606594894275401</v>
      </c>
      <c r="H40" s="117">
        <v>6.5603089608203256</v>
      </c>
      <c r="I40" s="124">
        <v>3.338642294153658</v>
      </c>
      <c r="J40" s="124">
        <v>3.2216666666666671</v>
      </c>
      <c r="K40" s="124">
        <v>0</v>
      </c>
      <c r="L40" s="121">
        <v>20.440968450247865</v>
      </c>
      <c r="M40" s="124">
        <v>0</v>
      </c>
      <c r="N40" s="124">
        <v>7.71</v>
      </c>
      <c r="O40" s="121">
        <v>28.150968450247866</v>
      </c>
    </row>
    <row r="41" spans="1:15" x14ac:dyDescent="0.3">
      <c r="A41" s="43" t="s">
        <v>72</v>
      </c>
      <c r="B41" s="44" t="s">
        <v>73</v>
      </c>
      <c r="C41" s="123">
        <v>0</v>
      </c>
      <c r="D41" s="116">
        <v>16.32</v>
      </c>
      <c r="E41" s="124">
        <v>9.8800000000000008</v>
      </c>
      <c r="F41" s="125">
        <v>6.44</v>
      </c>
      <c r="G41" s="126">
        <v>6.44</v>
      </c>
      <c r="H41" s="117">
        <v>11.53</v>
      </c>
      <c r="I41" s="124">
        <v>3.44</v>
      </c>
      <c r="J41" s="124">
        <v>4.6500000000000004</v>
      </c>
      <c r="K41" s="124">
        <v>3.44</v>
      </c>
      <c r="L41" s="121">
        <v>27.85</v>
      </c>
      <c r="M41" s="124">
        <v>0</v>
      </c>
      <c r="N41" s="124">
        <v>0</v>
      </c>
      <c r="O41" s="121">
        <v>27.85</v>
      </c>
    </row>
    <row r="42" spans="1:15" x14ac:dyDescent="0.3">
      <c r="A42" s="43" t="s">
        <v>74</v>
      </c>
      <c r="B42" s="44" t="s">
        <v>75</v>
      </c>
      <c r="C42" s="123">
        <v>80.28</v>
      </c>
      <c r="D42" s="116">
        <v>131.4</v>
      </c>
      <c r="E42" s="124">
        <v>42.72</v>
      </c>
      <c r="F42" s="125">
        <v>11.520000000000001</v>
      </c>
      <c r="G42" s="126">
        <v>88.68</v>
      </c>
      <c r="H42" s="117">
        <v>180.29999999999998</v>
      </c>
      <c r="I42" s="124">
        <v>51.06</v>
      </c>
      <c r="J42" s="124">
        <v>114.71999999999998</v>
      </c>
      <c r="K42" s="124">
        <v>14.520000000000001</v>
      </c>
      <c r="L42" s="121">
        <v>391.98</v>
      </c>
      <c r="M42" s="124">
        <v>20.28</v>
      </c>
      <c r="N42" s="124">
        <v>4.0199999999999996</v>
      </c>
      <c r="O42" s="121">
        <v>416.28</v>
      </c>
    </row>
    <row r="43" spans="1:15" x14ac:dyDescent="0.3">
      <c r="A43" s="43" t="s">
        <v>76</v>
      </c>
      <c r="B43" s="44" t="s">
        <v>77</v>
      </c>
      <c r="C43" s="123">
        <v>24.86</v>
      </c>
      <c r="D43" s="116">
        <v>40.699999999999996</v>
      </c>
      <c r="E43" s="124">
        <v>13.229999999999999</v>
      </c>
      <c r="F43" s="125">
        <v>3.57</v>
      </c>
      <c r="G43" s="126">
        <v>27.47</v>
      </c>
      <c r="H43" s="117">
        <v>55.84</v>
      </c>
      <c r="I43" s="124">
        <v>15.81</v>
      </c>
      <c r="J43" s="124">
        <v>35.53</v>
      </c>
      <c r="K43" s="124">
        <v>4.5</v>
      </c>
      <c r="L43" s="121">
        <v>121.4</v>
      </c>
      <c r="M43" s="124">
        <v>6.28</v>
      </c>
      <c r="N43" s="124">
        <v>1.25</v>
      </c>
      <c r="O43" s="121">
        <v>128.93</v>
      </c>
    </row>
    <row r="44" spans="1:15" x14ac:dyDescent="0.3">
      <c r="A44" s="43" t="s">
        <v>78</v>
      </c>
      <c r="B44" s="44" t="s">
        <v>79</v>
      </c>
      <c r="C44" s="123">
        <v>0.16</v>
      </c>
      <c r="D44" s="116">
        <v>0.26</v>
      </c>
      <c r="E44" s="124">
        <v>0.08</v>
      </c>
      <c r="F44" s="125">
        <v>0.02</v>
      </c>
      <c r="G44" s="126">
        <v>0.18000000000000002</v>
      </c>
      <c r="H44" s="117">
        <v>0.36</v>
      </c>
      <c r="I44" s="124">
        <v>0.10000000000000002</v>
      </c>
      <c r="J44" s="124">
        <v>0.23</v>
      </c>
      <c r="K44" s="124">
        <v>0.03</v>
      </c>
      <c r="L44" s="121">
        <v>0.78</v>
      </c>
      <c r="M44" s="124">
        <v>0.04</v>
      </c>
      <c r="N44" s="124">
        <v>0.01</v>
      </c>
      <c r="O44" s="121">
        <v>0.83000000000000007</v>
      </c>
    </row>
    <row r="45" spans="1:15" x14ac:dyDescent="0.3">
      <c r="A45" s="43" t="s">
        <v>80</v>
      </c>
      <c r="B45" s="44" t="s">
        <v>81</v>
      </c>
      <c r="C45" s="123" t="s">
        <v>25</v>
      </c>
      <c r="D45" s="116">
        <v>31.9</v>
      </c>
      <c r="E45" s="124">
        <v>30.99</v>
      </c>
      <c r="F45" s="125">
        <v>0</v>
      </c>
      <c r="G45" s="126">
        <v>0.91</v>
      </c>
      <c r="H45" s="117">
        <v>5.4516666666666671</v>
      </c>
      <c r="I45" s="124">
        <v>0.91</v>
      </c>
      <c r="J45" s="124">
        <v>4.541666666666667</v>
      </c>
      <c r="K45" s="124">
        <v>0</v>
      </c>
      <c r="L45" s="121">
        <v>37.351666666666667</v>
      </c>
      <c r="M45" s="124">
        <v>4.2699999999999996</v>
      </c>
      <c r="N45" s="124">
        <v>0.06</v>
      </c>
      <c r="O45" s="121">
        <v>41.681666666666672</v>
      </c>
    </row>
    <row r="46" spans="1:15" x14ac:dyDescent="0.3">
      <c r="A46" s="43" t="s">
        <v>82</v>
      </c>
      <c r="B46" s="44" t="s">
        <v>83</v>
      </c>
      <c r="C46" s="123">
        <v>0.83</v>
      </c>
      <c r="D46" s="116">
        <v>1.32</v>
      </c>
      <c r="E46" s="124">
        <v>0.88</v>
      </c>
      <c r="F46" s="125">
        <v>0.44</v>
      </c>
      <c r="G46" s="126">
        <v>0.44</v>
      </c>
      <c r="H46" s="117">
        <v>1.08</v>
      </c>
      <c r="I46" s="124">
        <v>0.44</v>
      </c>
      <c r="J46" s="124">
        <v>0.20000000000000004</v>
      </c>
      <c r="K46" s="124">
        <v>0.44</v>
      </c>
      <c r="L46" s="121">
        <v>3.23</v>
      </c>
      <c r="M46" s="124">
        <v>0</v>
      </c>
      <c r="N46" s="124">
        <v>0</v>
      </c>
      <c r="O46" s="121">
        <v>3.23</v>
      </c>
    </row>
    <row r="47" spans="1:15" ht="15" thickBot="1" x14ac:dyDescent="0.35">
      <c r="A47" s="21" t="s">
        <v>84</v>
      </c>
      <c r="B47" s="130" t="s">
        <v>85</v>
      </c>
      <c r="C47" s="131">
        <v>7.86</v>
      </c>
      <c r="D47" s="132">
        <v>176.78431165164397</v>
      </c>
      <c r="E47" s="133">
        <v>39.370191259202784</v>
      </c>
      <c r="F47" s="134">
        <v>9.3202170610538886</v>
      </c>
      <c r="G47" s="135">
        <v>137.41412039244119</v>
      </c>
      <c r="H47" s="136">
        <v>187.04239540605516</v>
      </c>
      <c r="I47" s="133">
        <v>124.90860679607185</v>
      </c>
      <c r="J47" s="133">
        <v>59.580744844510512</v>
      </c>
      <c r="K47" s="133">
        <v>2.5530437654728111</v>
      </c>
      <c r="L47" s="137">
        <v>371.68838124089984</v>
      </c>
      <c r="M47" s="117">
        <v>38.340053952967409</v>
      </c>
      <c r="N47" s="117">
        <v>7.0377838044049693E-2</v>
      </c>
      <c r="O47" s="137">
        <v>410.09881303191133</v>
      </c>
    </row>
    <row r="48" spans="1:15" ht="15.6" thickTop="1" thickBot="1" x14ac:dyDescent="0.35">
      <c r="A48" s="138" t="s">
        <v>86</v>
      </c>
      <c r="B48" s="139" t="s">
        <v>87</v>
      </c>
      <c r="C48" s="140">
        <v>24.79</v>
      </c>
      <c r="D48" s="141">
        <v>99.175906604951081</v>
      </c>
      <c r="E48" s="142">
        <v>40.623416997837801</v>
      </c>
      <c r="F48" s="143">
        <v>12.773338326134045</v>
      </c>
      <c r="G48" s="144">
        <v>58.552489607113273</v>
      </c>
      <c r="H48" s="145">
        <v>111.34353245425766</v>
      </c>
      <c r="I48" s="142">
        <v>43.732870689674343</v>
      </c>
      <c r="J48" s="142">
        <v>56.177979265141225</v>
      </c>
      <c r="K48" s="142">
        <v>11.43268249944208</v>
      </c>
      <c r="L48" s="146">
        <v>235.30643145723593</v>
      </c>
      <c r="M48" s="141">
        <v>11.264292887457879</v>
      </c>
      <c r="N48" s="144">
        <v>2.1590731055446479</v>
      </c>
      <c r="O48" s="146">
        <v>248.72979745023846</v>
      </c>
    </row>
    <row r="49" spans="1:15" ht="15.6" thickTop="1" thickBot="1" x14ac:dyDescent="0.35">
      <c r="A49" s="147" t="s">
        <v>88</v>
      </c>
      <c r="B49" s="148" t="s">
        <v>89</v>
      </c>
      <c r="C49" s="149">
        <v>182.28</v>
      </c>
      <c r="D49" s="150">
        <v>732.22327428900917</v>
      </c>
      <c r="E49" s="151">
        <v>300.6907921338522</v>
      </c>
      <c r="F49" s="152">
        <v>93.960739263999528</v>
      </c>
      <c r="G49" s="153">
        <v>431.53248215515697</v>
      </c>
      <c r="H49" s="154">
        <v>824.19262609990767</v>
      </c>
      <c r="I49" s="154">
        <v>324.2468158920077</v>
      </c>
      <c r="J49" s="151">
        <v>416.16008394298507</v>
      </c>
      <c r="K49" s="153">
        <v>83.785726264914885</v>
      </c>
      <c r="L49" s="155">
        <v>1738.6945669701447</v>
      </c>
      <c r="M49" s="154">
        <v>87.354346840425293</v>
      </c>
      <c r="N49" s="153">
        <v>15.389450943588697</v>
      </c>
      <c r="O49" s="155">
        <v>1841.4383647541586</v>
      </c>
    </row>
    <row r="50" spans="1:15" ht="6" customHeight="1" x14ac:dyDescent="0.3"/>
    <row r="51" spans="1:15" ht="15" thickBot="1" x14ac:dyDescent="0.35">
      <c r="A51" s="1" t="s">
        <v>90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6" customHeight="1" thickTop="1" thickBot="1" x14ac:dyDescent="0.35"/>
    <row r="53" spans="1:15" ht="15" thickBot="1" x14ac:dyDescent="0.35">
      <c r="A53" s="423" t="s">
        <v>91</v>
      </c>
      <c r="B53" s="423" t="s">
        <v>92</v>
      </c>
      <c r="C53" s="407" t="s">
        <v>7</v>
      </c>
      <c r="D53" s="426" t="s">
        <v>8</v>
      </c>
      <c r="E53" s="427"/>
      <c r="F53" s="427"/>
      <c r="G53" s="428"/>
      <c r="H53" s="426" t="s">
        <v>9</v>
      </c>
      <c r="I53" s="427"/>
      <c r="J53" s="427"/>
      <c r="K53" s="428"/>
      <c r="L53" s="407" t="s">
        <v>10</v>
      </c>
      <c r="M53" s="413" t="s">
        <v>9</v>
      </c>
      <c r="N53" s="414"/>
    </row>
    <row r="54" spans="1:15" x14ac:dyDescent="0.3">
      <c r="A54" s="424"/>
      <c r="B54" s="424"/>
      <c r="C54" s="408"/>
      <c r="D54" s="431" t="s">
        <v>12</v>
      </c>
      <c r="E54" s="429" t="s">
        <v>13</v>
      </c>
      <c r="F54" s="429" t="s">
        <v>14</v>
      </c>
      <c r="G54" s="417" t="s">
        <v>15</v>
      </c>
      <c r="H54" s="431" t="s">
        <v>16</v>
      </c>
      <c r="I54" s="429" t="s">
        <v>17</v>
      </c>
      <c r="J54" s="429" t="s">
        <v>18</v>
      </c>
      <c r="K54" s="417" t="s">
        <v>19</v>
      </c>
      <c r="L54" s="408"/>
      <c r="M54" s="419" t="s">
        <v>20</v>
      </c>
      <c r="N54" s="421" t="s">
        <v>21</v>
      </c>
    </row>
    <row r="55" spans="1:15" ht="15" thickBot="1" x14ac:dyDescent="0.35">
      <c r="A55" s="425"/>
      <c r="B55" s="425"/>
      <c r="C55" s="409"/>
      <c r="D55" s="435"/>
      <c r="E55" s="436"/>
      <c r="F55" s="436"/>
      <c r="G55" s="437"/>
      <c r="H55" s="435"/>
      <c r="I55" s="436"/>
      <c r="J55" s="436"/>
      <c r="K55" s="437"/>
      <c r="L55" s="409"/>
      <c r="M55" s="434"/>
      <c r="N55" s="433"/>
    </row>
    <row r="56" spans="1:15" ht="15" thickBot="1" x14ac:dyDescent="0.35">
      <c r="A56" s="156">
        <v>1</v>
      </c>
      <c r="B56" s="156">
        <v>2</v>
      </c>
      <c r="C56" s="157">
        <v>3</v>
      </c>
      <c r="D56" s="158">
        <v>4</v>
      </c>
      <c r="E56" s="159">
        <v>5</v>
      </c>
      <c r="F56" s="159">
        <v>6</v>
      </c>
      <c r="G56" s="160">
        <v>7</v>
      </c>
      <c r="H56" s="158">
        <v>8</v>
      </c>
      <c r="I56" s="159">
        <v>9</v>
      </c>
      <c r="J56" s="159">
        <v>10</v>
      </c>
      <c r="K56" s="160">
        <v>11</v>
      </c>
      <c r="L56" s="157">
        <v>12</v>
      </c>
      <c r="M56" s="161">
        <v>13</v>
      </c>
      <c r="N56" s="160">
        <v>14</v>
      </c>
    </row>
    <row r="57" spans="1:15" x14ac:dyDescent="0.3">
      <c r="A57" s="162" t="s">
        <v>93</v>
      </c>
      <c r="B57" s="163" t="s">
        <v>94</v>
      </c>
      <c r="C57" s="164">
        <v>0.27</v>
      </c>
      <c r="D57" s="165">
        <v>1.0260258608816486</v>
      </c>
      <c r="E57" s="166">
        <v>0.41516550602287183</v>
      </c>
      <c r="F57" s="167">
        <v>0.12939935798889399</v>
      </c>
      <c r="G57" s="168">
        <v>0.61086035485877677</v>
      </c>
      <c r="H57" s="165">
        <v>1.3455607493411119</v>
      </c>
      <c r="I57" s="166">
        <v>0.54055090642657333</v>
      </c>
      <c r="J57" s="166">
        <v>0.67113339188693744</v>
      </c>
      <c r="K57" s="168">
        <v>0.13387645102760115</v>
      </c>
      <c r="L57" s="169">
        <v>2.6382528535244765</v>
      </c>
      <c r="M57" s="169">
        <v>0.22680496774379577</v>
      </c>
      <c r="N57" s="169">
        <v>8.5511286258370891</v>
      </c>
    </row>
    <row r="58" spans="1:15" x14ac:dyDescent="0.3">
      <c r="A58" s="170" t="s">
        <v>95</v>
      </c>
      <c r="B58" s="171" t="s">
        <v>92</v>
      </c>
      <c r="C58" s="172">
        <f>C49/E18</f>
        <v>0.24129836630362828</v>
      </c>
      <c r="D58" s="173">
        <f>D49/E18</f>
        <v>0.96930151336093606</v>
      </c>
      <c r="E58" s="174">
        <f>E49/E18</f>
        <v>0.39804804095041924</v>
      </c>
      <c r="F58" s="175">
        <f>F49/F18</f>
        <v>0.12438321747358057</v>
      </c>
      <c r="G58" s="176">
        <f>G49/G18</f>
        <v>0.57104558947683204</v>
      </c>
      <c r="H58" s="173">
        <f>I58+J58+K58</f>
        <v>1.2648944449255191</v>
      </c>
      <c r="I58" s="174">
        <f>I49/I18</f>
        <v>0.49452431334043878</v>
      </c>
      <c r="J58" s="174">
        <f>J49/J18</f>
        <v>0.63809149937038034</v>
      </c>
      <c r="K58" s="176">
        <f>K49/K18</f>
        <v>0.13227863221469999</v>
      </c>
      <c r="L58" s="172">
        <f>C58+H58+D58</f>
        <v>2.4754943245900836</v>
      </c>
      <c r="M58" s="172">
        <f>M49/M18</f>
        <v>0.21643792576914092</v>
      </c>
      <c r="N58" s="172">
        <f>N49/N18</f>
        <v>8.5496949686603863</v>
      </c>
    </row>
    <row r="59" spans="1:15" ht="26.4" x14ac:dyDescent="0.3">
      <c r="A59" s="170" t="s">
        <v>96</v>
      </c>
      <c r="B59" s="177" t="s">
        <v>97</v>
      </c>
      <c r="C59" s="172" t="s">
        <v>25</v>
      </c>
      <c r="D59" s="173">
        <f>SUM(D60:D64)</f>
        <v>0.19908579872901444</v>
      </c>
      <c r="E59" s="174">
        <f>SUM(E60:E64)</f>
        <v>0.14343761356605619</v>
      </c>
      <c r="F59" s="175">
        <f>SUM(F60:F63)</f>
        <v>3.5284900558559901E-2</v>
      </c>
      <c r="G59" s="176">
        <f>G60+G62+G63</f>
        <v>5.5648185162958226E-2</v>
      </c>
      <c r="H59" s="173">
        <f>SUM(I59:K59)</f>
        <v>0.26027966420618681</v>
      </c>
      <c r="I59" s="174">
        <f>I60+I62+I63</f>
        <v>5.3655497341146066E-2</v>
      </c>
      <c r="J59" s="174">
        <f>J60+J61+J62+J63+J65</f>
        <v>0.17032817839320238</v>
      </c>
      <c r="K59" s="176">
        <f>SUM(K60:K63)</f>
        <v>3.6295988471838334E-2</v>
      </c>
      <c r="L59" s="172">
        <f>D59+H59</f>
        <v>0.45936546293520125</v>
      </c>
      <c r="M59" s="172">
        <f>M60+M61+M62+M63+M65</f>
        <v>1.2115956392467786E-2</v>
      </c>
      <c r="N59" s="172" t="s">
        <v>25</v>
      </c>
    </row>
    <row r="60" spans="1:15" x14ac:dyDescent="0.3">
      <c r="A60" s="170" t="s">
        <v>98</v>
      </c>
      <c r="B60" s="178" t="s">
        <v>69</v>
      </c>
      <c r="C60" s="172" t="s">
        <v>25</v>
      </c>
      <c r="D60" s="179">
        <f>E60+G60</f>
        <v>0.10738209858116501</v>
      </c>
      <c r="E60" s="180">
        <f>E39/E18</f>
        <v>7.5600996815888791E-2</v>
      </c>
      <c r="F60" s="181">
        <f>F39/F18</f>
        <v>1.8307858272872391E-2</v>
      </c>
      <c r="G60" s="182">
        <f>G39/G18</f>
        <v>3.178110176527623E-2</v>
      </c>
      <c r="H60" s="179">
        <f t="shared" ref="H60:H65" si="0">SUM(I60:K60)</f>
        <v>0.206135392284788</v>
      </c>
      <c r="I60" s="180">
        <f>I39/I18</f>
        <v>1.8756696169958353E-2</v>
      </c>
      <c r="J60" s="180">
        <f>J39/J18</f>
        <v>0.15656104953065025</v>
      </c>
      <c r="K60" s="182">
        <f>K39/K18</f>
        <v>3.0817646584179393E-2</v>
      </c>
      <c r="L60" s="172">
        <f t="shared" ref="L60:L63" si="1">D60+H60</f>
        <v>0.31351749086595304</v>
      </c>
      <c r="M60" s="172">
        <f>M39/M18</f>
        <v>1.2636273538156589E-3</v>
      </c>
      <c r="N60" s="172" t="s">
        <v>25</v>
      </c>
    </row>
    <row r="61" spans="1:15" x14ac:dyDescent="0.3">
      <c r="A61" s="170" t="s">
        <v>99</v>
      </c>
      <c r="B61" s="178" t="s">
        <v>65</v>
      </c>
      <c r="C61" s="172" t="s">
        <v>25</v>
      </c>
      <c r="D61" s="179">
        <f>E61</f>
        <v>1.3714346471942007E-2</v>
      </c>
      <c r="E61" s="180">
        <f>E37/E18</f>
        <v>1.3714346471942007E-2</v>
      </c>
      <c r="F61" s="181">
        <f>F37/F18</f>
        <v>1.3714346471942007E-2</v>
      </c>
      <c r="G61" s="182" t="s">
        <v>25</v>
      </c>
      <c r="H61" s="179">
        <f t="shared" si="0"/>
        <v>5.4783418876589397E-3</v>
      </c>
      <c r="I61" s="180" t="s">
        <v>25</v>
      </c>
      <c r="J61" s="180">
        <f>J37/J18</f>
        <v>0</v>
      </c>
      <c r="K61" s="182">
        <f>K37/K18</f>
        <v>5.4783418876589397E-3</v>
      </c>
      <c r="L61" s="172">
        <f t="shared" si="1"/>
        <v>1.9192688359600946E-2</v>
      </c>
      <c r="M61" s="172">
        <f>M37/M18</f>
        <v>0</v>
      </c>
      <c r="N61" s="172" t="s">
        <v>25</v>
      </c>
    </row>
    <row r="62" spans="1:15" x14ac:dyDescent="0.3">
      <c r="A62" s="170" t="s">
        <v>100</v>
      </c>
      <c r="B62" s="178" t="s">
        <v>71</v>
      </c>
      <c r="C62" s="172" t="s">
        <v>25</v>
      </c>
      <c r="D62" s="179">
        <f>E62+G62</f>
        <v>9.8488895894478026E-3</v>
      </c>
      <c r="E62" s="180">
        <f>E40/E18</f>
        <v>7.3866846827641327E-3</v>
      </c>
      <c r="F62" s="181">
        <f>F40/F18</f>
        <v>2.4622282275880438E-3</v>
      </c>
      <c r="G62" s="182">
        <f>G40/G18</f>
        <v>2.4622049066836708E-3</v>
      </c>
      <c r="H62" s="179">
        <f t="shared" si="0"/>
        <v>1.0031652091467735E-2</v>
      </c>
      <c r="I62" s="180">
        <f>I40/I18</f>
        <v>5.0919229028160247E-3</v>
      </c>
      <c r="J62" s="180">
        <f>J40/J18</f>
        <v>4.9397291886517092E-3</v>
      </c>
      <c r="K62" s="182">
        <f>K40/K18</f>
        <v>0</v>
      </c>
      <c r="L62" s="172">
        <f t="shared" si="1"/>
        <v>1.9880541680915537E-2</v>
      </c>
      <c r="M62" s="172">
        <f>M40/M18</f>
        <v>0</v>
      </c>
      <c r="N62" s="172" t="s">
        <v>25</v>
      </c>
    </row>
    <row r="63" spans="1:15" x14ac:dyDescent="0.3">
      <c r="A63" s="170" t="s">
        <v>101</v>
      </c>
      <c r="B63" s="178" t="s">
        <v>61</v>
      </c>
      <c r="C63" s="172" t="s">
        <v>25</v>
      </c>
      <c r="D63" s="179">
        <f>E63+G63</f>
        <v>2.7116564746162048E-2</v>
      </c>
      <c r="E63" s="180">
        <f>E35/E18</f>
        <v>5.7116862551637197E-3</v>
      </c>
      <c r="F63" s="181">
        <f>F35/F18</f>
        <v>8.0046758615746156E-4</v>
      </c>
      <c r="G63" s="182">
        <f>G35/G18</f>
        <v>2.1404878490998328E-2</v>
      </c>
      <c r="H63" s="179">
        <f t="shared" si="0"/>
        <v>3.1670614186930207E-2</v>
      </c>
      <c r="I63" s="180">
        <f>I35/I18</f>
        <v>2.9806878268371688E-2</v>
      </c>
      <c r="J63" s="180">
        <f>J35/J18</f>
        <v>1.8637359185585177E-3</v>
      </c>
      <c r="K63" s="182">
        <f>K35/K18</f>
        <v>0</v>
      </c>
      <c r="L63" s="172">
        <f t="shared" si="1"/>
        <v>5.8787178933092252E-2</v>
      </c>
      <c r="M63" s="172">
        <f>M35/M18</f>
        <v>2.725470763131813E-4</v>
      </c>
      <c r="N63" s="172" t="s">
        <v>25</v>
      </c>
    </row>
    <row r="64" spans="1:15" x14ac:dyDescent="0.3">
      <c r="A64" s="170" t="s">
        <v>102</v>
      </c>
      <c r="B64" s="178" t="s">
        <v>103</v>
      </c>
      <c r="C64" s="172" t="s">
        <v>25</v>
      </c>
      <c r="D64" s="179">
        <f>E64</f>
        <v>4.1023899340297564E-2</v>
      </c>
      <c r="E64" s="180">
        <f>E45/E18</f>
        <v>4.1023899340297564E-2</v>
      </c>
      <c r="F64" s="181" t="s">
        <v>25</v>
      </c>
      <c r="G64" s="182" t="s">
        <v>25</v>
      </c>
      <c r="H64" s="179" t="s">
        <v>25</v>
      </c>
      <c r="I64" s="180" t="s">
        <v>25</v>
      </c>
      <c r="J64" s="180" t="s">
        <v>25</v>
      </c>
      <c r="K64" s="182" t="s">
        <v>25</v>
      </c>
      <c r="L64" s="172">
        <f>D64</f>
        <v>4.1023899340297564E-2</v>
      </c>
      <c r="M64" s="172" t="s">
        <v>25</v>
      </c>
      <c r="N64" s="172" t="s">
        <v>25</v>
      </c>
    </row>
    <row r="65" spans="1:15" ht="15" thickBot="1" x14ac:dyDescent="0.35">
      <c r="A65" s="183" t="s">
        <v>104</v>
      </c>
      <c r="B65" s="184" t="s">
        <v>105</v>
      </c>
      <c r="C65" s="185" t="s">
        <v>25</v>
      </c>
      <c r="D65" s="186" t="s">
        <v>25</v>
      </c>
      <c r="E65" s="187" t="s">
        <v>25</v>
      </c>
      <c r="F65" s="188" t="s">
        <v>25</v>
      </c>
      <c r="G65" s="189" t="s">
        <v>25</v>
      </c>
      <c r="H65" s="186">
        <f t="shared" si="0"/>
        <v>6.9636637553419072E-3</v>
      </c>
      <c r="I65" s="187" t="s">
        <v>25</v>
      </c>
      <c r="J65" s="187">
        <f>J45/J18</f>
        <v>6.9636637553419072E-3</v>
      </c>
      <c r="K65" s="189" t="s">
        <v>25</v>
      </c>
      <c r="L65" s="185">
        <f>H65</f>
        <v>6.9636637553419072E-3</v>
      </c>
      <c r="M65" s="185">
        <f>M45/M18</f>
        <v>1.0579781962338946E-2</v>
      </c>
      <c r="N65" s="185" t="s">
        <v>25</v>
      </c>
    </row>
    <row r="66" spans="1:15" ht="9" customHeight="1" x14ac:dyDescent="0.3"/>
    <row r="67" spans="1:15" ht="15" outlineLevel="1" thickBot="1" x14ac:dyDescent="0.35">
      <c r="A67" s="1" t="s">
        <v>106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6" outlineLevel="1" thickTop="1" thickBot="1" x14ac:dyDescent="0.35"/>
    <row r="69" spans="1:15" ht="34.200000000000003" outlineLevel="1" x14ac:dyDescent="0.3">
      <c r="B69" s="190" t="s">
        <v>107</v>
      </c>
      <c r="C69" s="191" t="s">
        <v>108</v>
      </c>
    </row>
    <row r="70" spans="1:15" outlineLevel="1" x14ac:dyDescent="0.3">
      <c r="B70" s="178" t="s">
        <v>109</v>
      </c>
      <c r="C70" s="192">
        <v>314</v>
      </c>
    </row>
    <row r="71" spans="1:15" outlineLevel="1" x14ac:dyDescent="0.3">
      <c r="B71" s="178" t="s">
        <v>110</v>
      </c>
      <c r="C71" s="192">
        <v>314</v>
      </c>
    </row>
    <row r="72" spans="1:15" outlineLevel="1" x14ac:dyDescent="0.3">
      <c r="B72" s="178" t="s">
        <v>111</v>
      </c>
      <c r="C72" s="192">
        <v>314</v>
      </c>
    </row>
    <row r="73" spans="1:15" outlineLevel="1" x14ac:dyDescent="0.3">
      <c r="B73" s="178" t="s">
        <v>112</v>
      </c>
      <c r="C73" s="192">
        <v>314</v>
      </c>
    </row>
    <row r="74" spans="1:15" ht="15" outlineLevel="1" thickBot="1" x14ac:dyDescent="0.35">
      <c r="B74" s="184" t="s">
        <v>113</v>
      </c>
      <c r="C74" s="193">
        <v>314</v>
      </c>
    </row>
    <row r="75" spans="1:15" ht="15" outlineLevel="1" thickBot="1" x14ac:dyDescent="0.35"/>
    <row r="76" spans="1:15" ht="79.8" outlineLevel="1" x14ac:dyDescent="0.3">
      <c r="B76" s="194" t="s">
        <v>107</v>
      </c>
      <c r="C76" s="191" t="s">
        <v>114</v>
      </c>
      <c r="D76" s="191" t="s">
        <v>115</v>
      </c>
    </row>
    <row r="77" spans="1:15" outlineLevel="1" x14ac:dyDescent="0.3">
      <c r="B77" s="178" t="s">
        <v>109</v>
      </c>
      <c r="C77" s="192">
        <v>25.2</v>
      </c>
      <c r="D77" s="192">
        <f>C77*C70/1000</f>
        <v>7.9127999999999998</v>
      </c>
    </row>
    <row r="78" spans="1:15" outlineLevel="1" x14ac:dyDescent="0.3">
      <c r="B78" s="178" t="s">
        <v>110</v>
      </c>
      <c r="C78" s="192">
        <v>25.2</v>
      </c>
      <c r="D78" s="192">
        <f t="shared" ref="D78:D81" si="2">C78*C71/1000</f>
        <v>7.9127999999999998</v>
      </c>
    </row>
    <row r="79" spans="1:15" outlineLevel="1" x14ac:dyDescent="0.3">
      <c r="B79" s="178" t="s">
        <v>111</v>
      </c>
      <c r="C79" s="192">
        <v>25.2</v>
      </c>
      <c r="D79" s="192">
        <f t="shared" si="2"/>
        <v>7.9127999999999998</v>
      </c>
    </row>
    <row r="80" spans="1:15" outlineLevel="1" x14ac:dyDescent="0.3">
      <c r="B80" s="178" t="s">
        <v>112</v>
      </c>
      <c r="C80" s="192">
        <v>25.2</v>
      </c>
      <c r="D80" s="192">
        <f t="shared" si="2"/>
        <v>7.9127999999999998</v>
      </c>
    </row>
    <row r="81" spans="2:11" ht="15" outlineLevel="1" thickBot="1" x14ac:dyDescent="0.35">
      <c r="B81" s="184" t="s">
        <v>113</v>
      </c>
      <c r="C81" s="193">
        <v>25.2</v>
      </c>
      <c r="D81" s="193">
        <f t="shared" si="2"/>
        <v>7.9127999999999998</v>
      </c>
    </row>
    <row r="82" spans="2:11" ht="15" outlineLevel="1" thickBot="1" x14ac:dyDescent="0.35"/>
    <row r="83" spans="2:11" ht="15" outlineLevel="1" thickBot="1" x14ac:dyDescent="0.35">
      <c r="B83" s="423" t="s">
        <v>116</v>
      </c>
      <c r="C83" s="426" t="s">
        <v>8</v>
      </c>
      <c r="D83" s="427"/>
      <c r="E83" s="427"/>
      <c r="F83" s="428"/>
      <c r="G83" s="426" t="s">
        <v>9</v>
      </c>
      <c r="H83" s="427"/>
      <c r="I83" s="427"/>
      <c r="J83" s="428"/>
      <c r="K83" s="407" t="s">
        <v>117</v>
      </c>
    </row>
    <row r="84" spans="2:11" outlineLevel="1" x14ac:dyDescent="0.3">
      <c r="B84" s="424"/>
      <c r="C84" s="431" t="s">
        <v>118</v>
      </c>
      <c r="D84" s="429" t="s">
        <v>13</v>
      </c>
      <c r="E84" s="429" t="s">
        <v>14</v>
      </c>
      <c r="F84" s="417" t="s">
        <v>15</v>
      </c>
      <c r="G84" s="431" t="s">
        <v>118</v>
      </c>
      <c r="H84" s="429" t="s">
        <v>119</v>
      </c>
      <c r="I84" s="429" t="s">
        <v>18</v>
      </c>
      <c r="J84" s="417" t="s">
        <v>19</v>
      </c>
      <c r="K84" s="408"/>
    </row>
    <row r="85" spans="2:11" ht="33.6" customHeight="1" outlineLevel="1" thickBot="1" x14ac:dyDescent="0.35">
      <c r="B85" s="425"/>
      <c r="C85" s="435"/>
      <c r="D85" s="436"/>
      <c r="E85" s="436"/>
      <c r="F85" s="437"/>
      <c r="G85" s="435"/>
      <c r="H85" s="436"/>
      <c r="I85" s="436"/>
      <c r="J85" s="437"/>
      <c r="K85" s="409"/>
    </row>
    <row r="86" spans="2:11" outlineLevel="1" x14ac:dyDescent="0.3">
      <c r="B86" s="178" t="s">
        <v>120</v>
      </c>
      <c r="C86" s="195">
        <f>SUM(D86:F86)</f>
        <v>1.854528469322718</v>
      </c>
      <c r="D86" s="196">
        <f>D77*$E$59</f>
        <v>1.1349931486254894</v>
      </c>
      <c r="E86" s="196">
        <f>D77*$F$59</f>
        <v>0.27920236113977276</v>
      </c>
      <c r="F86" s="197">
        <f>D78*$G$59</f>
        <v>0.44033295955745583</v>
      </c>
      <c r="G86" s="195">
        <f>SUM(H86:J86)</f>
        <v>3.1201108393404837</v>
      </c>
      <c r="H86" s="196">
        <f>D79*$I$59</f>
        <v>0.4245652193610206</v>
      </c>
      <c r="I86" s="196">
        <f>D80*$J$59</f>
        <v>1.3477728099897317</v>
      </c>
      <c r="J86" s="197">
        <f>D81*$J$59</f>
        <v>1.3477728099897317</v>
      </c>
      <c r="K86" s="198">
        <f>C86+G86</f>
        <v>4.9746393086632015</v>
      </c>
    </row>
    <row r="87" spans="2:11" outlineLevel="1" x14ac:dyDescent="0.3">
      <c r="B87" s="178" t="s">
        <v>121</v>
      </c>
      <c r="C87" s="179">
        <f>SUM(D87:F87)</f>
        <v>17.684079999999998</v>
      </c>
      <c r="D87" s="199"/>
      <c r="E87" s="199"/>
      <c r="F87" s="200">
        <f>F92</f>
        <v>17.684079999999998</v>
      </c>
      <c r="G87" s="179">
        <f>SUM(H87:J87)</f>
        <v>9.500119999999999</v>
      </c>
      <c r="H87" s="199">
        <f>F93</f>
        <v>9.500119999999999</v>
      </c>
      <c r="I87" s="199"/>
      <c r="J87" s="200"/>
      <c r="K87" s="198">
        <f>C87+G87</f>
        <v>27.184199999999997</v>
      </c>
    </row>
    <row r="88" spans="2:11" ht="15" outlineLevel="1" thickBot="1" x14ac:dyDescent="0.35">
      <c r="B88" s="201" t="s">
        <v>122</v>
      </c>
      <c r="C88" s="202">
        <f>C86+C87</f>
        <v>19.538608469322718</v>
      </c>
      <c r="D88" s="203">
        <f t="shared" ref="D88:J88" si="3">D86+D87</f>
        <v>1.1349931486254894</v>
      </c>
      <c r="E88" s="203">
        <f t="shared" si="3"/>
        <v>0.27920236113977276</v>
      </c>
      <c r="F88" s="204">
        <f t="shared" si="3"/>
        <v>18.124412959557453</v>
      </c>
      <c r="G88" s="202">
        <f t="shared" si="3"/>
        <v>12.620230839340483</v>
      </c>
      <c r="H88" s="203">
        <f t="shared" si="3"/>
        <v>9.9246852193610202</v>
      </c>
      <c r="I88" s="203">
        <f t="shared" si="3"/>
        <v>1.3477728099897317</v>
      </c>
      <c r="J88" s="204">
        <f t="shared" si="3"/>
        <v>1.3477728099897317</v>
      </c>
      <c r="K88" s="205">
        <f>K86+K87</f>
        <v>32.158839308663197</v>
      </c>
    </row>
    <row r="89" spans="2:11" ht="15" outlineLevel="1" thickBot="1" x14ac:dyDescent="0.35"/>
    <row r="90" spans="2:11" ht="57.6" customHeight="1" outlineLevel="1" x14ac:dyDescent="0.3">
      <c r="B90" s="206" t="s">
        <v>123</v>
      </c>
      <c r="C90" s="207" t="s">
        <v>124</v>
      </c>
      <c r="D90" s="208" t="s">
        <v>125</v>
      </c>
      <c r="E90" s="208" t="s">
        <v>126</v>
      </c>
      <c r="F90" s="209" t="s">
        <v>127</v>
      </c>
    </row>
    <row r="91" spans="2:11" outlineLevel="1" x14ac:dyDescent="0.3">
      <c r="B91" s="210" t="s">
        <v>128</v>
      </c>
      <c r="C91" s="179">
        <f>SUM(C92:C93)</f>
        <v>14.3</v>
      </c>
      <c r="D91" s="199">
        <f>SUM(D92:D93)</f>
        <v>1359.21</v>
      </c>
      <c r="E91" s="199"/>
      <c r="F91" s="200"/>
    </row>
    <row r="92" spans="2:11" outlineLevel="1" x14ac:dyDescent="0.3">
      <c r="B92" s="211" t="s">
        <v>129</v>
      </c>
      <c r="C92" s="179">
        <v>6.8</v>
      </c>
      <c r="D92" s="199">
        <v>884.20399999999995</v>
      </c>
      <c r="E92" s="199">
        <v>50</v>
      </c>
      <c r="F92" s="200">
        <f>D92/E92</f>
        <v>17.684079999999998</v>
      </c>
    </row>
    <row r="93" spans="2:11" ht="15" outlineLevel="1" thickBot="1" x14ac:dyDescent="0.35">
      <c r="B93" s="212" t="s">
        <v>130</v>
      </c>
      <c r="C93" s="186">
        <v>7.5</v>
      </c>
      <c r="D93" s="213">
        <v>475.00599999999997</v>
      </c>
      <c r="E93" s="213">
        <v>50</v>
      </c>
      <c r="F93" s="214">
        <f>D93/E93</f>
        <v>9.500119999999999</v>
      </c>
    </row>
    <row r="94" spans="2:11" ht="15" outlineLevel="1" thickBot="1" x14ac:dyDescent="0.35">
      <c r="F94" t="s">
        <v>131</v>
      </c>
    </row>
    <row r="95" spans="2:11" ht="15" outlineLevel="1" thickBot="1" x14ac:dyDescent="0.35">
      <c r="B95" s="423" t="s">
        <v>132</v>
      </c>
      <c r="C95" s="426" t="s">
        <v>8</v>
      </c>
      <c r="D95" s="427"/>
      <c r="E95" s="427"/>
      <c r="F95" s="428"/>
      <c r="G95" s="426" t="s">
        <v>9</v>
      </c>
      <c r="H95" s="427"/>
      <c r="I95" s="427"/>
      <c r="J95" s="428"/>
      <c r="K95" s="407" t="s">
        <v>117</v>
      </c>
    </row>
    <row r="96" spans="2:11" outlineLevel="1" x14ac:dyDescent="0.3">
      <c r="B96" s="424"/>
      <c r="C96" s="431" t="s">
        <v>118</v>
      </c>
      <c r="D96" s="429" t="s">
        <v>13</v>
      </c>
      <c r="E96" s="429" t="s">
        <v>14</v>
      </c>
      <c r="F96" s="417" t="s">
        <v>15</v>
      </c>
      <c r="G96" s="431" t="s">
        <v>118</v>
      </c>
      <c r="H96" s="429" t="s">
        <v>119</v>
      </c>
      <c r="I96" s="429" t="s">
        <v>18</v>
      </c>
      <c r="J96" s="417" t="s">
        <v>19</v>
      </c>
      <c r="K96" s="408"/>
    </row>
    <row r="97" spans="1:15" ht="15" outlineLevel="1" thickBot="1" x14ac:dyDescent="0.35">
      <c r="B97" s="425"/>
      <c r="C97" s="435"/>
      <c r="D97" s="436"/>
      <c r="E97" s="436"/>
      <c r="F97" s="437"/>
      <c r="G97" s="435"/>
      <c r="H97" s="436"/>
      <c r="I97" s="436"/>
      <c r="J97" s="437"/>
      <c r="K97" s="409"/>
    </row>
    <row r="98" spans="1:15" outlineLevel="1" x14ac:dyDescent="0.3">
      <c r="B98" s="178" t="s">
        <v>133</v>
      </c>
      <c r="C98" s="215">
        <f>D98+F98</f>
        <v>0.96909363042725127</v>
      </c>
      <c r="D98" s="216">
        <f>E58</f>
        <v>0.39804804095041924</v>
      </c>
      <c r="E98" s="216">
        <f>F58</f>
        <v>0.12438321747358057</v>
      </c>
      <c r="F98" s="217">
        <f>G58</f>
        <v>0.57104558947683204</v>
      </c>
      <c r="G98" s="215">
        <f>H98+I98+J98</f>
        <v>1.2648944449255191</v>
      </c>
      <c r="H98" s="216">
        <f>I58</f>
        <v>0.49452431334043878</v>
      </c>
      <c r="I98" s="216">
        <f>J58</f>
        <v>0.63809149937038034</v>
      </c>
      <c r="J98" s="217">
        <f>K58</f>
        <v>0.13227863221469999</v>
      </c>
      <c r="K98" s="80">
        <f>C98+G98</f>
        <v>2.2339880753527703</v>
      </c>
    </row>
    <row r="99" spans="1:15" outlineLevel="1" x14ac:dyDescent="0.3">
      <c r="B99" s="178" t="s">
        <v>134</v>
      </c>
      <c r="C99" s="218">
        <f>D99+F99</f>
        <v>0.98427228313707826</v>
      </c>
      <c r="D99" s="219">
        <f>($E$49+D88)/(D77+$F$18)</f>
        <v>0.39540869541117979</v>
      </c>
      <c r="E99" s="219">
        <f>($F$49+E88)/(D77+$F$18)</f>
        <v>0.12345960547654165</v>
      </c>
      <c r="F99" s="220">
        <f>($G$49+F88)/(D78+$G$18)</f>
        <v>0.58886358772589853</v>
      </c>
      <c r="G99" s="218">
        <f>H99+I99+J99</f>
        <v>1.2688160430230226</v>
      </c>
      <c r="H99" s="219">
        <f>(H88+$I$49)/($I$18+D79)</f>
        <v>0.50358358297030614</v>
      </c>
      <c r="I99" s="219">
        <f>(I88+$J$49)/($J$18+D80)</f>
        <v>0.63248435820448057</v>
      </c>
      <c r="J99" s="220">
        <f>(J88+$K$49)/($K$18+D81)</f>
        <v>0.13274810184823596</v>
      </c>
      <c r="K99" s="80">
        <f>C99+G99</f>
        <v>2.2530883261601007</v>
      </c>
    </row>
    <row r="100" spans="1:15" ht="24" customHeight="1" outlineLevel="1" thickBot="1" x14ac:dyDescent="0.35">
      <c r="B100" s="221" t="s">
        <v>135</v>
      </c>
      <c r="C100" s="222">
        <f>C99-C98</f>
        <v>1.517865270982699E-2</v>
      </c>
      <c r="D100" s="223">
        <f t="shared" ref="D100:J100" si="4">D99-D98</f>
        <v>-2.639345539239446E-3</v>
      </c>
      <c r="E100" s="223">
        <f t="shared" si="4"/>
        <v>-9.236119970389145E-4</v>
      </c>
      <c r="F100" s="224">
        <f t="shared" si="4"/>
        <v>1.7817998249066491E-2</v>
      </c>
      <c r="G100" s="222">
        <f t="shared" si="4"/>
        <v>3.9215980975035869E-3</v>
      </c>
      <c r="H100" s="223">
        <f t="shared" si="4"/>
        <v>9.0592696298673614E-3</v>
      </c>
      <c r="I100" s="223">
        <f t="shared" si="4"/>
        <v>-5.6071411658997761E-3</v>
      </c>
      <c r="J100" s="224">
        <f t="shared" si="4"/>
        <v>4.6946963353597382E-4</v>
      </c>
      <c r="K100" s="225">
        <f>C100+G100</f>
        <v>1.9100250807330577E-2</v>
      </c>
    </row>
    <row r="101" spans="1:15" outlineLevel="1" x14ac:dyDescent="0.3"/>
    <row r="102" spans="1:15" ht="15" outlineLevel="1" thickBot="1" x14ac:dyDescent="0.35">
      <c r="A102" s="1" t="s">
        <v>136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6" outlineLevel="1" thickTop="1" thickBot="1" x14ac:dyDescent="0.35"/>
    <row r="104" spans="1:15" ht="34.200000000000003" outlineLevel="1" x14ac:dyDescent="0.3">
      <c r="B104" s="190" t="s">
        <v>107</v>
      </c>
      <c r="C104" s="191" t="s">
        <v>108</v>
      </c>
    </row>
    <row r="105" spans="1:15" outlineLevel="1" x14ac:dyDescent="0.3">
      <c r="B105" s="178" t="s">
        <v>109</v>
      </c>
      <c r="C105" s="192">
        <v>454</v>
      </c>
    </row>
    <row r="106" spans="1:15" outlineLevel="1" x14ac:dyDescent="0.3">
      <c r="B106" s="178" t="s">
        <v>110</v>
      </c>
      <c r="C106" s="192">
        <v>454</v>
      </c>
    </row>
    <row r="107" spans="1:15" outlineLevel="1" x14ac:dyDescent="0.3">
      <c r="B107" s="178" t="s">
        <v>111</v>
      </c>
      <c r="C107" s="192">
        <v>518</v>
      </c>
    </row>
    <row r="108" spans="1:15" outlineLevel="1" x14ac:dyDescent="0.3">
      <c r="B108" s="178" t="s">
        <v>112</v>
      </c>
      <c r="C108" s="192">
        <v>518</v>
      </c>
    </row>
    <row r="109" spans="1:15" ht="15" outlineLevel="1" thickBot="1" x14ac:dyDescent="0.35">
      <c r="B109" s="184" t="s">
        <v>113</v>
      </c>
      <c r="C109" s="193">
        <v>518</v>
      </c>
    </row>
    <row r="110" spans="1:15" ht="15" outlineLevel="1" thickBot="1" x14ac:dyDescent="0.35"/>
    <row r="111" spans="1:15" ht="79.8" outlineLevel="1" x14ac:dyDescent="0.3">
      <c r="B111" s="194" t="s">
        <v>107</v>
      </c>
      <c r="C111" s="191" t="s">
        <v>114</v>
      </c>
      <c r="D111" s="191" t="s">
        <v>115</v>
      </c>
    </row>
    <row r="112" spans="1:15" outlineLevel="1" x14ac:dyDescent="0.3">
      <c r="B112" s="178" t="s">
        <v>109</v>
      </c>
      <c r="C112" s="192">
        <v>25.2</v>
      </c>
      <c r="D112" s="192">
        <f>C112*C105/1000</f>
        <v>11.440799999999999</v>
      </c>
    </row>
    <row r="113" spans="2:11" outlineLevel="1" x14ac:dyDescent="0.3">
      <c r="B113" s="178" t="s">
        <v>110</v>
      </c>
      <c r="C113" s="192">
        <v>25.2</v>
      </c>
      <c r="D113" s="192">
        <f t="shared" ref="D113:D116" si="5">C113*C106/1000</f>
        <v>11.440799999999999</v>
      </c>
    </row>
    <row r="114" spans="2:11" outlineLevel="1" x14ac:dyDescent="0.3">
      <c r="B114" s="178" t="s">
        <v>111</v>
      </c>
      <c r="C114" s="192">
        <v>25.2</v>
      </c>
      <c r="D114" s="192">
        <f t="shared" si="5"/>
        <v>13.053600000000001</v>
      </c>
    </row>
    <row r="115" spans="2:11" outlineLevel="1" x14ac:dyDescent="0.3">
      <c r="B115" s="178" t="s">
        <v>112</v>
      </c>
      <c r="C115" s="192">
        <v>25.2</v>
      </c>
      <c r="D115" s="192">
        <f t="shared" si="5"/>
        <v>13.053600000000001</v>
      </c>
    </row>
    <row r="116" spans="2:11" ht="15" outlineLevel="1" thickBot="1" x14ac:dyDescent="0.35">
      <c r="B116" s="184" t="s">
        <v>113</v>
      </c>
      <c r="C116" s="193">
        <v>25.2</v>
      </c>
      <c r="D116" s="193">
        <f t="shared" si="5"/>
        <v>13.053600000000001</v>
      </c>
    </row>
    <row r="117" spans="2:11" ht="15" outlineLevel="1" thickBot="1" x14ac:dyDescent="0.35"/>
    <row r="118" spans="2:11" ht="15" outlineLevel="1" thickBot="1" x14ac:dyDescent="0.35">
      <c r="B118" s="423" t="s">
        <v>116</v>
      </c>
      <c r="C118" s="426" t="s">
        <v>8</v>
      </c>
      <c r="D118" s="427"/>
      <c r="E118" s="427"/>
      <c r="F118" s="428"/>
      <c r="G118" s="426" t="s">
        <v>9</v>
      </c>
      <c r="H118" s="427"/>
      <c r="I118" s="427"/>
      <c r="J118" s="428"/>
      <c r="K118" s="407" t="s">
        <v>117</v>
      </c>
    </row>
    <row r="119" spans="2:11" outlineLevel="1" x14ac:dyDescent="0.3">
      <c r="B119" s="424"/>
      <c r="C119" s="431" t="s">
        <v>118</v>
      </c>
      <c r="D119" s="429" t="s">
        <v>13</v>
      </c>
      <c r="E119" s="429" t="s">
        <v>14</v>
      </c>
      <c r="F119" s="417" t="s">
        <v>15</v>
      </c>
      <c r="G119" s="431" t="s">
        <v>118</v>
      </c>
      <c r="H119" s="429" t="s">
        <v>119</v>
      </c>
      <c r="I119" s="429" t="s">
        <v>18</v>
      </c>
      <c r="J119" s="417" t="s">
        <v>19</v>
      </c>
      <c r="K119" s="408"/>
    </row>
    <row r="120" spans="2:11" ht="15" outlineLevel="1" thickBot="1" x14ac:dyDescent="0.35">
      <c r="B120" s="425"/>
      <c r="C120" s="435"/>
      <c r="D120" s="436"/>
      <c r="E120" s="436"/>
      <c r="F120" s="437"/>
      <c r="G120" s="435"/>
      <c r="H120" s="436"/>
      <c r="I120" s="436"/>
      <c r="J120" s="437"/>
      <c r="K120" s="409"/>
    </row>
    <row r="121" spans="2:11" outlineLevel="1" x14ac:dyDescent="0.3">
      <c r="B121" s="178" t="s">
        <v>120</v>
      </c>
      <c r="C121" s="195">
        <f>SUM(D121:F121)</f>
        <v>2.6813882964092803</v>
      </c>
      <c r="D121" s="196">
        <f>D112*$E$59</f>
        <v>1.6410410492865357</v>
      </c>
      <c r="E121" s="196">
        <f>D112*$F$59</f>
        <v>0.4036874903103721</v>
      </c>
      <c r="F121" s="197">
        <f>D113*$G$59</f>
        <v>0.63665975681237241</v>
      </c>
      <c r="G121" s="195">
        <f>SUM(H121:J121)</f>
        <v>5.1471892190393973</v>
      </c>
      <c r="H121" s="196">
        <f>D114*$I$59</f>
        <v>0.70039740009238438</v>
      </c>
      <c r="I121" s="196">
        <f>D115*$J$59</f>
        <v>2.2233959094735067</v>
      </c>
      <c r="J121" s="197">
        <f>D116*$J$59</f>
        <v>2.2233959094735067</v>
      </c>
      <c r="K121" s="198">
        <f>C121+G121</f>
        <v>7.8285775154486776</v>
      </c>
    </row>
    <row r="122" spans="2:11" outlineLevel="1" x14ac:dyDescent="0.3">
      <c r="B122" s="178" t="s">
        <v>121</v>
      </c>
      <c r="C122" s="179">
        <f>SUM(D122:F122)</f>
        <v>23.655000000000001</v>
      </c>
      <c r="D122" s="199"/>
      <c r="E122" s="199"/>
      <c r="F122" s="200">
        <f>F127</f>
        <v>23.655000000000001</v>
      </c>
      <c r="G122" s="179">
        <f>SUM(H122:J122)</f>
        <v>8.8376000000000001</v>
      </c>
      <c r="H122" s="199">
        <f>F128</f>
        <v>8.8376000000000001</v>
      </c>
      <c r="I122" s="199"/>
      <c r="J122" s="200"/>
      <c r="K122" s="198">
        <f>C122+G122</f>
        <v>32.492600000000003</v>
      </c>
    </row>
    <row r="123" spans="2:11" ht="15" outlineLevel="1" thickBot="1" x14ac:dyDescent="0.35">
      <c r="B123" s="201" t="s">
        <v>122</v>
      </c>
      <c r="C123" s="202">
        <f>C121+C122</f>
        <v>26.336388296409282</v>
      </c>
      <c r="D123" s="203">
        <f t="shared" ref="D123:J123" si="6">D121+D122</f>
        <v>1.6410410492865357</v>
      </c>
      <c r="E123" s="203">
        <f t="shared" si="6"/>
        <v>0.4036874903103721</v>
      </c>
      <c r="F123" s="204">
        <f t="shared" si="6"/>
        <v>24.291659756812372</v>
      </c>
      <c r="G123" s="202">
        <f t="shared" si="6"/>
        <v>13.984789219039397</v>
      </c>
      <c r="H123" s="203">
        <f t="shared" si="6"/>
        <v>9.5379974000923848</v>
      </c>
      <c r="I123" s="203">
        <f t="shared" si="6"/>
        <v>2.2233959094735067</v>
      </c>
      <c r="J123" s="204">
        <f t="shared" si="6"/>
        <v>2.2233959094735067</v>
      </c>
      <c r="K123" s="205">
        <f>K121+K122</f>
        <v>40.321177515448682</v>
      </c>
    </row>
    <row r="124" spans="2:11" ht="15" outlineLevel="1" thickBot="1" x14ac:dyDescent="0.35"/>
    <row r="125" spans="2:11" ht="34.200000000000003" outlineLevel="1" x14ac:dyDescent="0.3">
      <c r="B125" s="206" t="s">
        <v>123</v>
      </c>
      <c r="C125" s="207" t="s">
        <v>124</v>
      </c>
      <c r="D125" s="208" t="s">
        <v>125</v>
      </c>
      <c r="E125" s="208" t="s">
        <v>126</v>
      </c>
      <c r="F125" s="209" t="s">
        <v>127</v>
      </c>
    </row>
    <row r="126" spans="2:11" outlineLevel="1" x14ac:dyDescent="0.3">
      <c r="B126" s="210" t="s">
        <v>128</v>
      </c>
      <c r="C126" s="179">
        <f>SUM(C127:C128)</f>
        <v>15.5</v>
      </c>
      <c r="D126" s="199">
        <f>SUM(D127:D128)</f>
        <v>1624.63</v>
      </c>
      <c r="E126" s="199"/>
      <c r="F126" s="200"/>
    </row>
    <row r="127" spans="2:11" outlineLevel="1" x14ac:dyDescent="0.3">
      <c r="B127" s="211" t="s">
        <v>129</v>
      </c>
      <c r="C127" s="179">
        <v>6.6</v>
      </c>
      <c r="D127" s="199">
        <v>1182.75</v>
      </c>
      <c r="E127" s="199">
        <v>50</v>
      </c>
      <c r="F127" s="200">
        <f>D127/E127</f>
        <v>23.655000000000001</v>
      </c>
    </row>
    <row r="128" spans="2:11" ht="15" outlineLevel="1" thickBot="1" x14ac:dyDescent="0.35">
      <c r="B128" s="212" t="s">
        <v>130</v>
      </c>
      <c r="C128" s="186">
        <v>8.9</v>
      </c>
      <c r="D128" s="213">
        <v>441.88</v>
      </c>
      <c r="E128" s="213">
        <v>50</v>
      </c>
      <c r="F128" s="214">
        <f>D128/E128</f>
        <v>8.8376000000000001</v>
      </c>
    </row>
    <row r="129" spans="1:16" ht="15" outlineLevel="1" thickBot="1" x14ac:dyDescent="0.35">
      <c r="F129" t="s">
        <v>131</v>
      </c>
    </row>
    <row r="130" spans="1:16" ht="15" outlineLevel="1" thickBot="1" x14ac:dyDescent="0.35">
      <c r="B130" s="423" t="s">
        <v>132</v>
      </c>
      <c r="C130" s="426" t="s">
        <v>8</v>
      </c>
      <c r="D130" s="427"/>
      <c r="E130" s="427"/>
      <c r="F130" s="428"/>
      <c r="G130" s="426" t="s">
        <v>9</v>
      </c>
      <c r="H130" s="427"/>
      <c r="I130" s="427"/>
      <c r="J130" s="428"/>
      <c r="K130" s="407" t="s">
        <v>117</v>
      </c>
    </row>
    <row r="131" spans="1:16" outlineLevel="1" x14ac:dyDescent="0.3">
      <c r="B131" s="424"/>
      <c r="C131" s="431" t="s">
        <v>118</v>
      </c>
      <c r="D131" s="429" t="s">
        <v>13</v>
      </c>
      <c r="E131" s="429" t="s">
        <v>14</v>
      </c>
      <c r="F131" s="417" t="s">
        <v>15</v>
      </c>
      <c r="G131" s="431" t="s">
        <v>118</v>
      </c>
      <c r="H131" s="429" t="s">
        <v>119</v>
      </c>
      <c r="I131" s="429" t="s">
        <v>18</v>
      </c>
      <c r="J131" s="417" t="s">
        <v>19</v>
      </c>
      <c r="K131" s="408"/>
    </row>
    <row r="132" spans="1:16" ht="15" outlineLevel="1" thickBot="1" x14ac:dyDescent="0.35">
      <c r="B132" s="425"/>
      <c r="C132" s="435"/>
      <c r="D132" s="436"/>
      <c r="E132" s="436"/>
      <c r="F132" s="437"/>
      <c r="G132" s="435"/>
      <c r="H132" s="436"/>
      <c r="I132" s="436"/>
      <c r="J132" s="437"/>
      <c r="K132" s="409"/>
    </row>
    <row r="133" spans="1:16" outlineLevel="1" x14ac:dyDescent="0.3">
      <c r="B133" s="178" t="s">
        <v>133</v>
      </c>
      <c r="C133" s="215">
        <f>D133+F133</f>
        <v>0.96909363042725127</v>
      </c>
      <c r="D133" s="216">
        <f>E58</f>
        <v>0.39804804095041924</v>
      </c>
      <c r="E133" s="216">
        <f>F58</f>
        <v>0.12438321747358057</v>
      </c>
      <c r="F133" s="217">
        <f>G58</f>
        <v>0.57104558947683204</v>
      </c>
      <c r="G133" s="215">
        <f>H133+I133+J133</f>
        <v>1.2648944449255191</v>
      </c>
      <c r="H133" s="216">
        <f>I58</f>
        <v>0.49452431334043878</v>
      </c>
      <c r="I133" s="216">
        <f>J58</f>
        <v>0.63809149937038034</v>
      </c>
      <c r="J133" s="217">
        <f>K58</f>
        <v>0.13227863221469999</v>
      </c>
      <c r="K133" s="80">
        <f>C133+G133</f>
        <v>2.2339880753527703</v>
      </c>
    </row>
    <row r="134" spans="1:16" outlineLevel="1" x14ac:dyDescent="0.3">
      <c r="B134" s="178" t="s">
        <v>134</v>
      </c>
      <c r="C134" s="218">
        <f>D134+F134</f>
        <v>0.98844428393014749</v>
      </c>
      <c r="D134" s="219">
        <f>($E$49+D123)/(D112+$F$18)</f>
        <v>0.39424947365887358</v>
      </c>
      <c r="E134" s="219">
        <f>($F$49+E123)/(D112+$F$18)</f>
        <v>0.12305394767170305</v>
      </c>
      <c r="F134" s="220">
        <f>($G$49+F123)/(D113+$G$18)</f>
        <v>0.59419481027127385</v>
      </c>
      <c r="G134" s="218">
        <f>H134+I134+J134</f>
        <v>1.261094005371473</v>
      </c>
      <c r="H134" s="219">
        <f>(H123+$I$49)/($I$18+D114)</f>
        <v>0.4991340738257759</v>
      </c>
      <c r="I134" s="219">
        <f>(I123+$J$49)/($J$18+D115)</f>
        <v>0.6289129827855664</v>
      </c>
      <c r="J134" s="220">
        <f>(J123+$K$49)/($K$18+D116)</f>
        <v>0.13304694876013079</v>
      </c>
      <c r="K134" s="80">
        <f>C134+G134</f>
        <v>2.2495382893016203</v>
      </c>
    </row>
    <row r="135" spans="1:16" ht="15" outlineLevel="1" thickBot="1" x14ac:dyDescent="0.35">
      <c r="B135" s="221" t="s">
        <v>135</v>
      </c>
      <c r="C135" s="222">
        <f>C134-C133</f>
        <v>1.935065350289622E-2</v>
      </c>
      <c r="D135" s="223">
        <f t="shared" ref="D135:J135" si="7">D134-D133</f>
        <v>-3.7985672915456514E-3</v>
      </c>
      <c r="E135" s="223">
        <f t="shared" si="7"/>
        <v>-1.3292698018775168E-3</v>
      </c>
      <c r="F135" s="224">
        <f t="shared" si="7"/>
        <v>2.3149220794441816E-2</v>
      </c>
      <c r="G135" s="222">
        <f t="shared" si="7"/>
        <v>-3.8004395540460756E-3</v>
      </c>
      <c r="H135" s="223">
        <f t="shared" si="7"/>
        <v>4.6097604853371221E-3</v>
      </c>
      <c r="I135" s="223">
        <f t="shared" si="7"/>
        <v>-9.1785165848139449E-3</v>
      </c>
      <c r="J135" s="224">
        <f t="shared" si="7"/>
        <v>7.6831654543080274E-4</v>
      </c>
      <c r="K135" s="225">
        <f>C135+G135</f>
        <v>1.5550213948850145E-2</v>
      </c>
    </row>
    <row r="136" spans="1:16" outlineLevel="1" x14ac:dyDescent="0.3"/>
    <row r="137" spans="1:16" ht="15" thickBot="1" x14ac:dyDescent="0.35">
      <c r="A137" s="1" t="s">
        <v>205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6" ht="15.6" thickTop="1" thickBot="1" x14ac:dyDescent="0.35"/>
    <row r="139" spans="1:16" ht="34.950000000000003" customHeight="1" thickBot="1" x14ac:dyDescent="0.35">
      <c r="B139" s="423" t="s">
        <v>138</v>
      </c>
      <c r="C139" s="438" t="s">
        <v>8</v>
      </c>
      <c r="D139" s="440"/>
      <c r="E139" s="440"/>
      <c r="F139" s="440"/>
      <c r="G139" s="439"/>
      <c r="H139" s="438" t="s">
        <v>9</v>
      </c>
      <c r="I139" s="440"/>
      <c r="J139" s="440"/>
      <c r="K139" s="440"/>
      <c r="L139" s="439"/>
      <c r="M139" s="438" t="s">
        <v>139</v>
      </c>
      <c r="N139" s="440"/>
      <c r="O139" s="440"/>
      <c r="P139" s="439"/>
    </row>
    <row r="140" spans="1:16" ht="40.950000000000003" customHeight="1" thickBot="1" x14ac:dyDescent="0.35">
      <c r="B140" s="424"/>
      <c r="C140" s="438" t="s">
        <v>140</v>
      </c>
      <c r="D140" s="439"/>
      <c r="E140" s="438" t="s">
        <v>141</v>
      </c>
      <c r="F140" s="439"/>
      <c r="G140" s="407" t="s">
        <v>108</v>
      </c>
      <c r="H140" s="438" t="s">
        <v>140</v>
      </c>
      <c r="I140" s="439"/>
      <c r="J140" s="438" t="s">
        <v>141</v>
      </c>
      <c r="K140" s="439"/>
      <c r="L140" s="407" t="s">
        <v>108</v>
      </c>
      <c r="M140" s="438" t="s">
        <v>140</v>
      </c>
      <c r="N140" s="439"/>
      <c r="O140" s="438" t="s">
        <v>141</v>
      </c>
      <c r="P140" s="439"/>
    </row>
    <row r="141" spans="1:16" ht="15" thickBot="1" x14ac:dyDescent="0.35">
      <c r="B141" s="425"/>
      <c r="C141" s="227" t="s">
        <v>142</v>
      </c>
      <c r="D141" s="227" t="s">
        <v>143</v>
      </c>
      <c r="E141" s="227" t="s">
        <v>142</v>
      </c>
      <c r="F141" s="227" t="s">
        <v>143</v>
      </c>
      <c r="G141" s="409"/>
      <c r="H141" s="227" t="s">
        <v>142</v>
      </c>
      <c r="I141" s="227" t="s">
        <v>143</v>
      </c>
      <c r="J141" s="227" t="s">
        <v>142</v>
      </c>
      <c r="K141" s="227" t="s">
        <v>143</v>
      </c>
      <c r="L141" s="409"/>
      <c r="M141" s="227" t="s">
        <v>142</v>
      </c>
      <c r="N141" s="227" t="s">
        <v>143</v>
      </c>
      <c r="O141" s="227" t="s">
        <v>142</v>
      </c>
      <c r="P141" s="227" t="s">
        <v>143</v>
      </c>
    </row>
    <row r="142" spans="1:16" ht="26.4" x14ac:dyDescent="0.3">
      <c r="B142" s="228" t="s">
        <v>144</v>
      </c>
      <c r="C142" s="355">
        <v>22.6</v>
      </c>
      <c r="D142" s="356">
        <v>0.161</v>
      </c>
      <c r="E142" s="356"/>
      <c r="F142" s="356"/>
      <c r="G142" s="260"/>
      <c r="H142" s="355">
        <v>20.399999999999999</v>
      </c>
      <c r="I142" s="356">
        <v>0.16</v>
      </c>
      <c r="J142" s="356"/>
      <c r="K142" s="356"/>
      <c r="L142" s="260"/>
      <c r="M142" s="355"/>
      <c r="N142" s="356"/>
      <c r="O142" s="356"/>
      <c r="P142" s="260"/>
    </row>
    <row r="143" spans="1:16" ht="26.4" x14ac:dyDescent="0.3">
      <c r="B143" s="232" t="s">
        <v>145</v>
      </c>
      <c r="C143" s="357">
        <v>26.84</v>
      </c>
      <c r="D143" s="257">
        <v>0.22800000000000001</v>
      </c>
      <c r="E143" s="257"/>
      <c r="F143" s="257"/>
      <c r="G143" s="258"/>
      <c r="H143" s="357">
        <v>31.65</v>
      </c>
      <c r="I143" s="257">
        <v>0.2</v>
      </c>
      <c r="J143" s="257"/>
      <c r="K143" s="257"/>
      <c r="L143" s="258"/>
      <c r="M143" s="357"/>
      <c r="N143" s="257"/>
      <c r="O143" s="257"/>
      <c r="P143" s="258"/>
    </row>
    <row r="144" spans="1:16" x14ac:dyDescent="0.3">
      <c r="B144" s="178" t="s">
        <v>146</v>
      </c>
      <c r="C144" s="357"/>
      <c r="D144" s="257"/>
      <c r="E144" s="257">
        <v>33.11</v>
      </c>
      <c r="F144" s="257">
        <v>0.41</v>
      </c>
      <c r="G144" s="258">
        <v>12</v>
      </c>
      <c r="H144" s="357"/>
      <c r="I144" s="257"/>
      <c r="J144" s="257"/>
      <c r="K144" s="257"/>
      <c r="L144" s="258"/>
      <c r="M144" s="357"/>
      <c r="N144" s="257"/>
      <c r="O144" s="257"/>
      <c r="P144" s="258"/>
    </row>
    <row r="145" spans="2:16" x14ac:dyDescent="0.3">
      <c r="B145" s="178" t="s">
        <v>147</v>
      </c>
      <c r="C145" s="357">
        <v>90</v>
      </c>
      <c r="D145" s="257">
        <v>0.873</v>
      </c>
      <c r="E145" s="257"/>
      <c r="F145" s="257"/>
      <c r="G145" s="258"/>
      <c r="H145" s="357"/>
      <c r="I145" s="257"/>
      <c r="J145" s="257"/>
      <c r="K145" s="257"/>
      <c r="L145" s="258"/>
      <c r="M145" s="357"/>
      <c r="N145" s="257"/>
      <c r="O145" s="257"/>
      <c r="P145" s="258"/>
    </row>
    <row r="146" spans="2:16" ht="26.4" x14ac:dyDescent="0.3">
      <c r="B146" s="232" t="s">
        <v>148</v>
      </c>
      <c r="C146" s="357"/>
      <c r="D146" s="257"/>
      <c r="E146" s="257">
        <v>25.15</v>
      </c>
      <c r="F146" s="257">
        <v>0.14899999999999999</v>
      </c>
      <c r="G146" s="258"/>
      <c r="H146" s="357"/>
      <c r="I146" s="257"/>
      <c r="J146" s="257">
        <v>47.04</v>
      </c>
      <c r="K146" s="257">
        <v>0.36899999999999999</v>
      </c>
      <c r="L146" s="258"/>
      <c r="M146" s="357"/>
      <c r="N146" s="257"/>
      <c r="O146" s="257"/>
      <c r="P146" s="258"/>
    </row>
    <row r="147" spans="2:16" x14ac:dyDescent="0.3">
      <c r="B147" s="178" t="s">
        <v>149</v>
      </c>
      <c r="C147" s="357"/>
      <c r="D147" s="257"/>
      <c r="E147" s="257">
        <v>21.22</v>
      </c>
      <c r="F147" s="257">
        <v>0.09</v>
      </c>
      <c r="G147" s="258">
        <v>10</v>
      </c>
      <c r="H147" s="357"/>
      <c r="I147" s="257"/>
      <c r="J147" s="257"/>
      <c r="K147" s="257"/>
      <c r="L147" s="258"/>
      <c r="M147" s="357"/>
      <c r="N147" s="257"/>
      <c r="O147" s="257"/>
      <c r="P147" s="258"/>
    </row>
    <row r="148" spans="2:16" x14ac:dyDescent="0.3">
      <c r="B148" s="178" t="s">
        <v>150</v>
      </c>
      <c r="C148" s="357"/>
      <c r="D148" s="257"/>
      <c r="E148" s="257"/>
      <c r="F148" s="257"/>
      <c r="G148" s="258"/>
      <c r="H148" s="357"/>
      <c r="I148" s="257"/>
      <c r="J148" s="257">
        <v>23</v>
      </c>
      <c r="K148" s="257">
        <v>0.14000000000000001</v>
      </c>
      <c r="L148" s="258"/>
      <c r="M148" s="357"/>
      <c r="N148" s="257"/>
      <c r="O148" s="257"/>
      <c r="P148" s="258"/>
    </row>
    <row r="149" spans="2:16" ht="26.4" x14ac:dyDescent="0.3">
      <c r="B149" s="232" t="s">
        <v>151</v>
      </c>
      <c r="C149" s="357">
        <v>44.16</v>
      </c>
      <c r="D149" s="257">
        <v>0.35699999999999998</v>
      </c>
      <c r="E149" s="257"/>
      <c r="F149" s="257"/>
      <c r="G149" s="258"/>
      <c r="H149" s="357">
        <v>72.67</v>
      </c>
      <c r="I149" s="257">
        <v>0.495</v>
      </c>
      <c r="J149" s="257"/>
      <c r="K149" s="257"/>
      <c r="L149" s="258"/>
      <c r="M149" s="357">
        <v>31.3</v>
      </c>
      <c r="N149" s="257">
        <v>0.22</v>
      </c>
      <c r="O149" s="257"/>
      <c r="P149" s="258"/>
    </row>
    <row r="150" spans="2:16" ht="39.6" x14ac:dyDescent="0.3">
      <c r="B150" s="232" t="s">
        <v>218</v>
      </c>
      <c r="C150" s="357">
        <v>14.8</v>
      </c>
      <c r="D150" s="257">
        <v>0.1</v>
      </c>
      <c r="E150" s="257">
        <v>92</v>
      </c>
      <c r="F150" s="257">
        <v>1.3</v>
      </c>
      <c r="G150" s="258">
        <v>50</v>
      </c>
      <c r="H150" s="357">
        <v>14.8</v>
      </c>
      <c r="I150" s="257">
        <v>0.1</v>
      </c>
      <c r="J150" s="257">
        <v>194</v>
      </c>
      <c r="K150" s="257">
        <v>1.4</v>
      </c>
      <c r="L150" s="258">
        <v>50</v>
      </c>
      <c r="M150" s="357"/>
      <c r="N150" s="257"/>
      <c r="O150" s="257">
        <v>384</v>
      </c>
      <c r="P150" s="258">
        <v>2.1</v>
      </c>
    </row>
    <row r="151" spans="2:16" ht="39.6" x14ac:dyDescent="0.3">
      <c r="B151" s="232" t="s">
        <v>219</v>
      </c>
      <c r="C151" s="357">
        <v>27</v>
      </c>
      <c r="D151" s="257">
        <v>0.32</v>
      </c>
      <c r="E151" s="257">
        <v>25</v>
      </c>
      <c r="F151" s="257">
        <v>0.3</v>
      </c>
      <c r="G151" s="258">
        <v>17</v>
      </c>
      <c r="H151" s="357">
        <v>46</v>
      </c>
      <c r="I151" s="257">
        <v>0.39</v>
      </c>
      <c r="J151" s="257">
        <v>14</v>
      </c>
      <c r="K151" s="257">
        <v>0.08</v>
      </c>
      <c r="L151" s="258">
        <v>17</v>
      </c>
      <c r="M151" s="357"/>
      <c r="N151" s="257"/>
      <c r="O151" s="257">
        <v>260</v>
      </c>
      <c r="P151" s="258">
        <v>1.02</v>
      </c>
    </row>
    <row r="152" spans="2:16" ht="39.6" x14ac:dyDescent="0.3">
      <c r="B152" s="343" t="s">
        <v>202</v>
      </c>
      <c r="C152" s="358">
        <v>78.540000000000006</v>
      </c>
      <c r="D152" s="263">
        <v>0.44900000000000001</v>
      </c>
      <c r="E152" s="263">
        <v>26.04</v>
      </c>
      <c r="F152" s="263">
        <v>0.159</v>
      </c>
      <c r="G152" s="359"/>
      <c r="H152" s="358">
        <v>58.72</v>
      </c>
      <c r="I152" s="263">
        <v>0.32800000000000001</v>
      </c>
      <c r="J152" s="263">
        <v>23.59</v>
      </c>
      <c r="K152" s="263">
        <v>0.14399999999999999</v>
      </c>
      <c r="L152" s="359"/>
      <c r="M152" s="358"/>
      <c r="N152" s="263"/>
      <c r="O152" s="263">
        <v>13.1</v>
      </c>
      <c r="P152" s="359">
        <v>0.08</v>
      </c>
    </row>
    <row r="153" spans="2:16" ht="30" customHeight="1" x14ac:dyDescent="0.3">
      <c r="B153" s="343" t="s">
        <v>203</v>
      </c>
      <c r="C153" s="358">
        <v>200.01</v>
      </c>
      <c r="D153" s="263">
        <v>0.53400000000000003</v>
      </c>
      <c r="E153" s="263"/>
      <c r="F153" s="263"/>
      <c r="G153" s="359"/>
      <c r="H153" s="358">
        <v>129.03</v>
      </c>
      <c r="I153" s="263">
        <v>0.433</v>
      </c>
      <c r="J153" s="263"/>
      <c r="K153" s="263"/>
      <c r="L153" s="359"/>
      <c r="M153" s="358">
        <v>228.96</v>
      </c>
      <c r="N153" s="263">
        <v>0.56100000000000005</v>
      </c>
      <c r="O153" s="263"/>
      <c r="P153" s="359"/>
    </row>
    <row r="154" spans="2:16" x14ac:dyDescent="0.3">
      <c r="B154" s="232" t="s">
        <v>204</v>
      </c>
      <c r="C154" s="358">
        <v>30</v>
      </c>
      <c r="D154" s="263">
        <v>0.4</v>
      </c>
      <c r="E154" s="263"/>
      <c r="F154" s="263"/>
      <c r="G154" s="359"/>
      <c r="H154" s="358"/>
      <c r="I154" s="263"/>
      <c r="J154" s="263"/>
      <c r="K154" s="263"/>
      <c r="L154" s="359"/>
      <c r="M154" s="358"/>
      <c r="N154" s="263"/>
      <c r="O154" s="263"/>
      <c r="P154" s="359"/>
    </row>
    <row r="155" spans="2:16" ht="27.6" x14ac:dyDescent="0.3">
      <c r="B155" s="360" t="s">
        <v>216</v>
      </c>
      <c r="C155" s="358"/>
      <c r="D155" s="263"/>
      <c r="E155" s="263">
        <v>4.2</v>
      </c>
      <c r="F155" s="263"/>
      <c r="G155" s="359"/>
      <c r="H155" s="358"/>
      <c r="I155" s="263"/>
      <c r="J155" s="263">
        <v>5.9</v>
      </c>
      <c r="K155" s="263"/>
      <c r="L155" s="359"/>
      <c r="M155" s="358"/>
      <c r="N155" s="263"/>
      <c r="O155" s="263"/>
      <c r="P155" s="359"/>
    </row>
    <row r="156" spans="2:16" ht="27.6" x14ac:dyDescent="0.3">
      <c r="B156" s="360" t="s">
        <v>217</v>
      </c>
      <c r="C156" s="358"/>
      <c r="D156" s="263"/>
      <c r="E156" s="263">
        <v>66</v>
      </c>
      <c r="F156" s="263"/>
      <c r="G156" s="359"/>
      <c r="H156" s="358"/>
      <c r="I156" s="263"/>
      <c r="J156" s="263"/>
      <c r="K156" s="263"/>
      <c r="L156" s="359"/>
      <c r="M156" s="358"/>
      <c r="N156" s="263"/>
      <c r="O156" s="263"/>
      <c r="P156" s="359"/>
    </row>
    <row r="157" spans="2:16" ht="41.4" x14ac:dyDescent="0.3">
      <c r="B157" s="526" t="s">
        <v>220</v>
      </c>
      <c r="C157" s="358"/>
      <c r="D157" s="263"/>
      <c r="E157" s="263"/>
      <c r="F157" s="263"/>
      <c r="G157" s="359"/>
      <c r="H157" s="358"/>
      <c r="I157" s="263"/>
      <c r="J157" s="263"/>
      <c r="K157" s="263"/>
      <c r="L157" s="359"/>
      <c r="M157" s="367">
        <v>311</v>
      </c>
      <c r="N157" s="368">
        <v>1</v>
      </c>
      <c r="O157" s="263"/>
      <c r="P157" s="359"/>
    </row>
    <row r="158" spans="2:16" ht="15" thickBot="1" x14ac:dyDescent="0.35">
      <c r="B158" s="236" t="s">
        <v>154</v>
      </c>
      <c r="C158" s="361">
        <f>SUM(C142:C157)</f>
        <v>533.95000000000005</v>
      </c>
      <c r="D158" s="267">
        <f t="shared" ref="D158:P158" si="8">SUM(D142:D157)</f>
        <v>3.4220000000000002</v>
      </c>
      <c r="E158" s="267">
        <f t="shared" si="8"/>
        <v>292.71999999999997</v>
      </c>
      <c r="F158" s="267">
        <f t="shared" si="8"/>
        <v>2.4079999999999995</v>
      </c>
      <c r="G158" s="268">
        <f t="shared" si="8"/>
        <v>89</v>
      </c>
      <c r="H158" s="361">
        <f t="shared" si="8"/>
        <v>373.27</v>
      </c>
      <c r="I158" s="267">
        <f t="shared" si="8"/>
        <v>2.1059999999999999</v>
      </c>
      <c r="J158" s="267">
        <f t="shared" si="8"/>
        <v>307.52999999999992</v>
      </c>
      <c r="K158" s="267">
        <f t="shared" si="8"/>
        <v>2.133</v>
      </c>
      <c r="L158" s="268">
        <f t="shared" si="8"/>
        <v>67</v>
      </c>
      <c r="M158" s="361">
        <f t="shared" si="8"/>
        <v>571.26</v>
      </c>
      <c r="N158" s="267">
        <f t="shared" si="8"/>
        <v>1.7810000000000001</v>
      </c>
      <c r="O158" s="267">
        <f t="shared" si="8"/>
        <v>657.1</v>
      </c>
      <c r="P158" s="268">
        <f t="shared" si="8"/>
        <v>3.2</v>
      </c>
    </row>
    <row r="159" spans="2:16" ht="22.8" customHeight="1" thickBot="1" x14ac:dyDescent="0.35"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</row>
    <row r="160" spans="2:16" ht="34.200000000000003" x14ac:dyDescent="0.3">
      <c r="B160" s="190" t="s">
        <v>107</v>
      </c>
      <c r="C160" s="191" t="s">
        <v>108</v>
      </c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</row>
    <row r="161" spans="2:16" x14ac:dyDescent="0.3">
      <c r="B161" s="178" t="s">
        <v>109</v>
      </c>
      <c r="C161" s="192">
        <f>G158</f>
        <v>89</v>
      </c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</row>
    <row r="162" spans="2:16" x14ac:dyDescent="0.3">
      <c r="B162" s="178" t="s">
        <v>110</v>
      </c>
      <c r="C162" s="192">
        <f>L158</f>
        <v>67</v>
      </c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</row>
    <row r="163" spans="2:16" x14ac:dyDescent="0.3">
      <c r="B163" s="178" t="s">
        <v>111</v>
      </c>
      <c r="C163" s="192">
        <v>0</v>
      </c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</row>
    <row r="164" spans="2:16" x14ac:dyDescent="0.3">
      <c r="B164" s="178" t="s">
        <v>112</v>
      </c>
      <c r="C164" s="192">
        <v>0</v>
      </c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</row>
    <row r="165" spans="2:16" ht="15" thickBot="1" x14ac:dyDescent="0.35">
      <c r="B165" s="184" t="s">
        <v>113</v>
      </c>
      <c r="C165" s="193">
        <v>0</v>
      </c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</row>
    <row r="166" spans="2:16" ht="15" thickBot="1" x14ac:dyDescent="0.35">
      <c r="B166" s="270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</row>
    <row r="167" spans="2:16" ht="79.8" x14ac:dyDescent="0.3">
      <c r="B167" s="194" t="s">
        <v>107</v>
      </c>
      <c r="C167" s="191" t="s">
        <v>114</v>
      </c>
      <c r="D167" s="191" t="s">
        <v>115</v>
      </c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</row>
    <row r="168" spans="2:16" x14ac:dyDescent="0.3">
      <c r="B168" s="178" t="s">
        <v>109</v>
      </c>
      <c r="C168" s="192">
        <v>25.2</v>
      </c>
      <c r="D168" s="192">
        <f>C168*C161/1000</f>
        <v>2.2427999999999999</v>
      </c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</row>
    <row r="169" spans="2:16" x14ac:dyDescent="0.3">
      <c r="B169" s="178" t="s">
        <v>110</v>
      </c>
      <c r="C169" s="192">
        <v>25.2</v>
      </c>
      <c r="D169" s="192">
        <f t="shared" ref="D169:D172" si="9">C169*C162/1000</f>
        <v>1.6883999999999999</v>
      </c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</row>
    <row r="170" spans="2:16" x14ac:dyDescent="0.3">
      <c r="B170" s="178" t="s">
        <v>111</v>
      </c>
      <c r="C170" s="192">
        <v>25.2</v>
      </c>
      <c r="D170" s="192">
        <f t="shared" si="9"/>
        <v>0</v>
      </c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</row>
    <row r="171" spans="2:16" x14ac:dyDescent="0.3">
      <c r="B171" s="178" t="s">
        <v>112</v>
      </c>
      <c r="C171" s="192">
        <v>25.2</v>
      </c>
      <c r="D171" s="192">
        <f t="shared" si="9"/>
        <v>0</v>
      </c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</row>
    <row r="172" spans="2:16" ht="15" thickBot="1" x14ac:dyDescent="0.35">
      <c r="B172" s="184" t="s">
        <v>113</v>
      </c>
      <c r="C172" s="193">
        <v>25.2</v>
      </c>
      <c r="D172" s="193">
        <f t="shared" si="9"/>
        <v>0</v>
      </c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</row>
    <row r="173" spans="2:16" ht="15" thickBot="1" x14ac:dyDescent="0.35">
      <c r="B173" s="270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</row>
    <row r="174" spans="2:16" ht="15" thickBot="1" x14ac:dyDescent="0.35">
      <c r="B174" s="423" t="s">
        <v>116</v>
      </c>
      <c r="C174" s="426" t="s">
        <v>8</v>
      </c>
      <c r="D174" s="427"/>
      <c r="E174" s="427"/>
      <c r="F174" s="428"/>
      <c r="G174" s="426" t="s">
        <v>9</v>
      </c>
      <c r="H174" s="427"/>
      <c r="I174" s="427"/>
      <c r="J174" s="428"/>
      <c r="K174" s="407" t="s">
        <v>117</v>
      </c>
      <c r="L174" s="407" t="s">
        <v>155</v>
      </c>
      <c r="M174" s="255"/>
      <c r="N174" s="255"/>
      <c r="O174" s="255"/>
      <c r="P174" s="255"/>
    </row>
    <row r="175" spans="2:16" x14ac:dyDescent="0.3">
      <c r="B175" s="424"/>
      <c r="C175" s="431" t="s">
        <v>118</v>
      </c>
      <c r="D175" s="429" t="s">
        <v>13</v>
      </c>
      <c r="E175" s="429" t="s">
        <v>14</v>
      </c>
      <c r="F175" s="417" t="s">
        <v>15</v>
      </c>
      <c r="G175" s="431" t="s">
        <v>118</v>
      </c>
      <c r="H175" s="429" t="s">
        <v>119</v>
      </c>
      <c r="I175" s="429" t="s">
        <v>18</v>
      </c>
      <c r="J175" s="417" t="s">
        <v>19</v>
      </c>
      <c r="K175" s="408"/>
      <c r="L175" s="408"/>
      <c r="M175" s="255"/>
      <c r="N175" s="255"/>
      <c r="O175" s="255"/>
      <c r="P175" s="255"/>
    </row>
    <row r="176" spans="2:16" ht="46.2" customHeight="1" thickBot="1" x14ac:dyDescent="0.35">
      <c r="B176" s="425"/>
      <c r="C176" s="435"/>
      <c r="D176" s="436"/>
      <c r="E176" s="436"/>
      <c r="F176" s="437"/>
      <c r="G176" s="435"/>
      <c r="H176" s="436"/>
      <c r="I176" s="436"/>
      <c r="J176" s="437"/>
      <c r="K176" s="409"/>
      <c r="L176" s="409"/>
      <c r="M176" s="255"/>
      <c r="N176" s="255"/>
      <c r="O176" s="255"/>
      <c r="P176" s="255"/>
    </row>
    <row r="177" spans="2:16" x14ac:dyDescent="0.3">
      <c r="B177" s="178" t="s">
        <v>120</v>
      </c>
      <c r="C177" s="195">
        <f>SUM(D177:F177)</f>
        <v>0.49479525050782763</v>
      </c>
      <c r="D177" s="196">
        <f>D168*$E$59</f>
        <v>0.32170187970595082</v>
      </c>
      <c r="E177" s="196">
        <f>D168*$F$59</f>
        <v>7.9136974972738139E-2</v>
      </c>
      <c r="F177" s="197">
        <f>D169*$G$59</f>
        <v>9.3956395829138659E-2</v>
      </c>
      <c r="G177" s="195">
        <f>SUM(H177:J177)</f>
        <v>0</v>
      </c>
      <c r="H177" s="196">
        <f>D170*$I$59</f>
        <v>0</v>
      </c>
      <c r="I177" s="196">
        <f>D171*$J$59</f>
        <v>0</v>
      </c>
      <c r="J177" s="197">
        <f>D172*$J$59</f>
        <v>0</v>
      </c>
      <c r="K177" s="198">
        <f>C177+G177</f>
        <v>0.49479525050782763</v>
      </c>
      <c r="L177" s="198"/>
      <c r="M177" s="255"/>
      <c r="N177" s="255"/>
      <c r="O177" s="255"/>
      <c r="P177" s="255"/>
    </row>
    <row r="178" spans="2:16" x14ac:dyDescent="0.3">
      <c r="B178" s="178" t="s">
        <v>121</v>
      </c>
      <c r="C178" s="179">
        <f>SUM(D178:F178)</f>
        <v>16.5334</v>
      </c>
      <c r="D178" s="199"/>
      <c r="E178" s="199"/>
      <c r="F178" s="200">
        <f>F183</f>
        <v>16.5334</v>
      </c>
      <c r="G178" s="179">
        <f>SUM(H178:J178)</f>
        <v>24.567200000000003</v>
      </c>
      <c r="H178" s="199">
        <f>F185</f>
        <v>24.567200000000003</v>
      </c>
      <c r="I178" s="199"/>
      <c r="J178" s="200"/>
      <c r="K178" s="198">
        <f>C178+G178</f>
        <v>41.1006</v>
      </c>
      <c r="L178" s="198">
        <f>F185</f>
        <v>24.567200000000003</v>
      </c>
      <c r="M178" s="255"/>
      <c r="N178" s="255"/>
      <c r="O178" s="255"/>
      <c r="P178" s="255"/>
    </row>
    <row r="179" spans="2:16" ht="15" thickBot="1" x14ac:dyDescent="0.35">
      <c r="B179" s="201" t="s">
        <v>122</v>
      </c>
      <c r="C179" s="202">
        <f>C177+C178</f>
        <v>17.028195250507828</v>
      </c>
      <c r="D179" s="203">
        <f t="shared" ref="D179:J179" si="10">D177+D178</f>
        <v>0.32170187970595082</v>
      </c>
      <c r="E179" s="203">
        <f t="shared" si="10"/>
        <v>7.9136974972738139E-2</v>
      </c>
      <c r="F179" s="204">
        <f t="shared" si="10"/>
        <v>16.627356395829139</v>
      </c>
      <c r="G179" s="202">
        <f t="shared" si="10"/>
        <v>24.567200000000003</v>
      </c>
      <c r="H179" s="203">
        <f t="shared" si="10"/>
        <v>24.567200000000003</v>
      </c>
      <c r="I179" s="203">
        <f t="shared" si="10"/>
        <v>0</v>
      </c>
      <c r="J179" s="204">
        <f t="shared" si="10"/>
        <v>0</v>
      </c>
      <c r="K179" s="205">
        <f>K177+K178</f>
        <v>41.595395250507828</v>
      </c>
      <c r="L179" s="205">
        <f>SUM(L177:L178)</f>
        <v>24.567200000000003</v>
      </c>
      <c r="M179" s="255"/>
      <c r="N179" s="255"/>
      <c r="O179" s="255"/>
      <c r="P179" s="255"/>
    </row>
    <row r="180" spans="2:16" ht="15" thickBot="1" x14ac:dyDescent="0.35">
      <c r="B180" s="270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</row>
    <row r="181" spans="2:16" ht="34.200000000000003" x14ac:dyDescent="0.3">
      <c r="B181" s="206" t="s">
        <v>123</v>
      </c>
      <c r="C181" s="207" t="s">
        <v>124</v>
      </c>
      <c r="D181" s="208" t="s">
        <v>125</v>
      </c>
      <c r="E181" s="208" t="s">
        <v>126</v>
      </c>
      <c r="F181" s="209" t="s">
        <v>127</v>
      </c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</row>
    <row r="182" spans="2:16" x14ac:dyDescent="0.3">
      <c r="B182" s="210" t="s">
        <v>128</v>
      </c>
      <c r="C182" s="179">
        <f>SUM(C183:C185)</f>
        <v>8.902000000000001</v>
      </c>
      <c r="D182" s="199">
        <f>SUM(D183:D185)</f>
        <v>2735.83</v>
      </c>
      <c r="E182" s="199"/>
      <c r="F182" s="200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</row>
    <row r="183" spans="2:16" x14ac:dyDescent="0.3">
      <c r="B183" s="211" t="s">
        <v>129</v>
      </c>
      <c r="C183" s="179">
        <f>D158+F158</f>
        <v>5.83</v>
      </c>
      <c r="D183" s="199">
        <f>C158+E158</f>
        <v>826.67000000000007</v>
      </c>
      <c r="E183" s="199">
        <v>50</v>
      </c>
      <c r="F183" s="200">
        <f>D183/E183</f>
        <v>16.5334</v>
      </c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</row>
    <row r="184" spans="2:16" x14ac:dyDescent="0.3">
      <c r="B184" s="211" t="s">
        <v>130</v>
      </c>
      <c r="C184" s="179">
        <v>1.62</v>
      </c>
      <c r="D184" s="199">
        <f>H158+J158</f>
        <v>680.8</v>
      </c>
      <c r="E184" s="199">
        <v>50</v>
      </c>
      <c r="F184" s="200">
        <f>D184/E184</f>
        <v>13.616</v>
      </c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</row>
    <row r="185" spans="2:16" ht="15" thickBot="1" x14ac:dyDescent="0.35">
      <c r="B185" s="241" t="s">
        <v>156</v>
      </c>
      <c r="C185" s="242">
        <v>1.452</v>
      </c>
      <c r="D185" s="243">
        <f>M158+O158</f>
        <v>1228.3600000000001</v>
      </c>
      <c r="E185" s="243">
        <v>50</v>
      </c>
      <c r="F185" s="244">
        <f>D185/E185</f>
        <v>24.567200000000003</v>
      </c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</row>
    <row r="186" spans="2:16" ht="15" thickBot="1" x14ac:dyDescent="0.35">
      <c r="B186" s="270"/>
      <c r="C186" s="255"/>
      <c r="D186" s="255"/>
      <c r="E186" s="255"/>
      <c r="F186" s="255" t="s">
        <v>131</v>
      </c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</row>
    <row r="187" spans="2:16" ht="15" thickBot="1" x14ac:dyDescent="0.35">
      <c r="B187" s="423" t="s">
        <v>132</v>
      </c>
      <c r="C187" s="426" t="s">
        <v>8</v>
      </c>
      <c r="D187" s="427"/>
      <c r="E187" s="427"/>
      <c r="F187" s="428"/>
      <c r="G187" s="426" t="s">
        <v>9</v>
      </c>
      <c r="H187" s="427"/>
      <c r="I187" s="427"/>
      <c r="J187" s="428"/>
      <c r="K187" s="407" t="s">
        <v>117</v>
      </c>
      <c r="L187" s="407" t="s">
        <v>155</v>
      </c>
      <c r="M187" s="255"/>
      <c r="N187" s="255"/>
      <c r="O187" s="255"/>
      <c r="P187" s="255"/>
    </row>
    <row r="188" spans="2:16" x14ac:dyDescent="0.3">
      <c r="B188" s="424"/>
      <c r="C188" s="431" t="s">
        <v>118</v>
      </c>
      <c r="D188" s="429" t="s">
        <v>13</v>
      </c>
      <c r="E188" s="429" t="s">
        <v>14</v>
      </c>
      <c r="F188" s="417" t="s">
        <v>15</v>
      </c>
      <c r="G188" s="431" t="s">
        <v>118</v>
      </c>
      <c r="H188" s="429" t="s">
        <v>119</v>
      </c>
      <c r="I188" s="429" t="s">
        <v>18</v>
      </c>
      <c r="J188" s="417" t="s">
        <v>19</v>
      </c>
      <c r="K188" s="408"/>
      <c r="L188" s="408"/>
      <c r="M188" s="255"/>
      <c r="N188" s="255"/>
      <c r="O188" s="255"/>
      <c r="P188" s="255"/>
    </row>
    <row r="189" spans="2:16" ht="31.95" customHeight="1" thickBot="1" x14ac:dyDescent="0.35">
      <c r="B189" s="425"/>
      <c r="C189" s="435"/>
      <c r="D189" s="436"/>
      <c r="E189" s="436"/>
      <c r="F189" s="437"/>
      <c r="G189" s="435"/>
      <c r="H189" s="436"/>
      <c r="I189" s="436"/>
      <c r="J189" s="437"/>
      <c r="K189" s="409"/>
      <c r="L189" s="409"/>
      <c r="M189" s="255"/>
      <c r="N189" s="255"/>
      <c r="O189" s="255"/>
      <c r="P189" s="255"/>
    </row>
    <row r="190" spans="2:16" x14ac:dyDescent="0.3">
      <c r="B190" s="178" t="s">
        <v>133</v>
      </c>
      <c r="C190" s="215">
        <f>D190+F190</f>
        <v>0.96909363042725127</v>
      </c>
      <c r="D190" s="216">
        <f>E58</f>
        <v>0.39804804095041924</v>
      </c>
      <c r="E190" s="216">
        <f>F58</f>
        <v>0.12438321747358057</v>
      </c>
      <c r="F190" s="217">
        <f>G58</f>
        <v>0.57104558947683204</v>
      </c>
      <c r="G190" s="215">
        <f>H190+I190+J190</f>
        <v>1.2648944449255191</v>
      </c>
      <c r="H190" s="216">
        <f>I58</f>
        <v>0.49452431334043878</v>
      </c>
      <c r="I190" s="216">
        <f>J58</f>
        <v>0.63809149937038034</v>
      </c>
      <c r="J190" s="217">
        <f>K58</f>
        <v>0.13227863221469999</v>
      </c>
      <c r="K190" s="80">
        <f>C190+G190</f>
        <v>2.2339880753527703</v>
      </c>
      <c r="L190" s="80">
        <f>M49/M18</f>
        <v>0.21643792576914092</v>
      </c>
      <c r="M190" s="255"/>
      <c r="N190" s="255"/>
      <c r="O190" s="255"/>
      <c r="P190" s="255"/>
    </row>
    <row r="191" spans="2:16" x14ac:dyDescent="0.3">
      <c r="B191" s="178" t="s">
        <v>134</v>
      </c>
      <c r="C191" s="218">
        <f>D191+F191</f>
        <v>0.98902079869022519</v>
      </c>
      <c r="D191" s="219">
        <f>($E$49+D179)/(D168+$F$18)</f>
        <v>0.39729434774915839</v>
      </c>
      <c r="E191" s="219">
        <f>($F$49+E179)/(D168+$F$18)</f>
        <v>0.1241194702406314</v>
      </c>
      <c r="F191" s="220">
        <f>($G$49+F179)/(D169+$G$18)</f>
        <v>0.59172645094106679</v>
      </c>
      <c r="G191" s="218">
        <f>H191+I191+J191</f>
        <v>1.3023630556111012</v>
      </c>
      <c r="H191" s="219">
        <f>(H179+$I$49)/($I$18+D170)</f>
        <v>0.53199292402602083</v>
      </c>
      <c r="I191" s="219">
        <f>(I179+$J$49)/($J$18+D171)</f>
        <v>0.63809149937038034</v>
      </c>
      <c r="J191" s="220">
        <f>(J179+$K$49)/($K$18+D172)</f>
        <v>0.13227863221469999</v>
      </c>
      <c r="K191" s="80">
        <f>C191+G191</f>
        <v>2.2913838543013263</v>
      </c>
      <c r="L191" s="80">
        <f>(L179+M49)/M18</f>
        <v>0.27730809425278807</v>
      </c>
      <c r="M191" s="255"/>
      <c r="N191" s="255"/>
      <c r="O191" s="255"/>
      <c r="P191" s="255"/>
    </row>
    <row r="192" spans="2:16" ht="15" thickBot="1" x14ac:dyDescent="0.35">
      <c r="B192" s="221" t="s">
        <v>135</v>
      </c>
      <c r="C192" s="222">
        <f>C191-C190</f>
        <v>1.9927168262973916E-2</v>
      </c>
      <c r="D192" s="223">
        <f t="shared" ref="D192:J192" si="11">D191-D190</f>
        <v>-7.5369320126084105E-4</v>
      </c>
      <c r="E192" s="223">
        <f t="shared" si="11"/>
        <v>-2.6374723294916858E-4</v>
      </c>
      <c r="F192" s="224">
        <f t="shared" si="11"/>
        <v>2.0680861464234757E-2</v>
      </c>
      <c r="G192" s="222">
        <f t="shared" si="11"/>
        <v>3.746861068558216E-2</v>
      </c>
      <c r="H192" s="223">
        <f t="shared" si="11"/>
        <v>3.7468610685582049E-2</v>
      </c>
      <c r="I192" s="223">
        <f t="shared" si="11"/>
        <v>0</v>
      </c>
      <c r="J192" s="224">
        <f t="shared" si="11"/>
        <v>0</v>
      </c>
      <c r="K192" s="225">
        <f>C192+G192</f>
        <v>5.7395778948556075E-2</v>
      </c>
      <c r="L192" s="225">
        <f>D192+H192</f>
        <v>3.6714917484321208E-2</v>
      </c>
      <c r="M192" s="255"/>
      <c r="N192" s="255"/>
      <c r="O192" s="255"/>
      <c r="P192" s="255"/>
    </row>
    <row r="193" spans="1:16" x14ac:dyDescent="0.3"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</row>
    <row r="194" spans="1:16" ht="15" thickBot="1" x14ac:dyDescent="0.35">
      <c r="A194" s="1" t="s">
        <v>157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55"/>
    </row>
    <row r="195" spans="1:16" ht="15.6" thickTop="1" thickBot="1" x14ac:dyDescent="0.35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</row>
    <row r="196" spans="1:16" ht="15" thickBot="1" x14ac:dyDescent="0.35">
      <c r="B196" s="407" t="s">
        <v>116</v>
      </c>
      <c r="C196" s="426" t="s">
        <v>8</v>
      </c>
      <c r="D196" s="427"/>
      <c r="E196" s="427"/>
      <c r="F196" s="428"/>
      <c r="G196" s="426" t="s">
        <v>9</v>
      </c>
      <c r="H196" s="427"/>
      <c r="I196" s="427"/>
      <c r="J196" s="428"/>
      <c r="K196" s="407" t="s">
        <v>117</v>
      </c>
      <c r="L196" s="255"/>
      <c r="M196" s="255"/>
      <c r="N196" s="255"/>
      <c r="O196" s="255"/>
      <c r="P196" s="255"/>
    </row>
    <row r="197" spans="1:16" x14ac:dyDescent="0.3">
      <c r="B197" s="408"/>
      <c r="C197" s="431" t="s">
        <v>118</v>
      </c>
      <c r="D197" s="429" t="s">
        <v>13</v>
      </c>
      <c r="E197" s="429" t="s">
        <v>14</v>
      </c>
      <c r="F197" s="417" t="s">
        <v>15</v>
      </c>
      <c r="G197" s="431" t="s">
        <v>118</v>
      </c>
      <c r="H197" s="429" t="s">
        <v>119</v>
      </c>
      <c r="I197" s="429" t="s">
        <v>18</v>
      </c>
      <c r="J197" s="417" t="s">
        <v>19</v>
      </c>
      <c r="K197" s="408"/>
      <c r="L197" s="255"/>
      <c r="M197" s="255"/>
      <c r="N197" s="255"/>
      <c r="O197" s="255"/>
      <c r="P197" s="255"/>
    </row>
    <row r="198" spans="1:16" ht="37.950000000000003" customHeight="1" thickBot="1" x14ac:dyDescent="0.35">
      <c r="B198" s="409"/>
      <c r="C198" s="435"/>
      <c r="D198" s="436"/>
      <c r="E198" s="436"/>
      <c r="F198" s="437"/>
      <c r="G198" s="435"/>
      <c r="H198" s="436"/>
      <c r="I198" s="436"/>
      <c r="J198" s="437"/>
      <c r="K198" s="409"/>
      <c r="L198" s="255"/>
      <c r="M198" s="255"/>
      <c r="N198" s="255"/>
      <c r="O198" s="255"/>
      <c r="P198" s="255"/>
    </row>
    <row r="199" spans="1:16" x14ac:dyDescent="0.3">
      <c r="B199" s="178" t="s">
        <v>120</v>
      </c>
      <c r="C199" s="195">
        <f>F199+D199</f>
        <v>86.96</v>
      </c>
      <c r="D199" s="196">
        <f>G215</f>
        <v>86.96</v>
      </c>
      <c r="E199" s="196">
        <f>G215</f>
        <v>86.96</v>
      </c>
      <c r="F199" s="197">
        <v>0</v>
      </c>
      <c r="G199" s="195">
        <f>SUM(H199:J199)</f>
        <v>-4.0439783556290927E-5</v>
      </c>
      <c r="H199" s="196">
        <f>D192*$I$59</f>
        <v>-4.0439783556290927E-5</v>
      </c>
      <c r="I199" s="196">
        <f>D193*$J$59</f>
        <v>0</v>
      </c>
      <c r="J199" s="197">
        <f>C194*$J$59</f>
        <v>0</v>
      </c>
      <c r="K199" s="198">
        <f>C199+G199</f>
        <v>86.959959560216433</v>
      </c>
      <c r="L199" s="255"/>
      <c r="M199" s="255"/>
      <c r="N199" s="255"/>
      <c r="O199" s="255"/>
      <c r="P199" s="255"/>
    </row>
    <row r="200" spans="1:16" x14ac:dyDescent="0.3">
      <c r="B200" s="178" t="s">
        <v>103</v>
      </c>
      <c r="C200" s="245">
        <f t="shared" ref="C200:C202" si="12">F200+D200</f>
        <v>0.58565718698208791</v>
      </c>
      <c r="D200" s="246">
        <f>H215*E64</f>
        <v>0.58565718698208791</v>
      </c>
      <c r="E200" s="246">
        <f>H215*E64</f>
        <v>0.58565718698208791</v>
      </c>
      <c r="F200" s="247"/>
      <c r="G200" s="245"/>
      <c r="H200" s="246"/>
      <c r="I200" s="246"/>
      <c r="J200" s="247"/>
      <c r="K200" s="198"/>
      <c r="L200" s="255"/>
      <c r="M200" s="255"/>
      <c r="N200" s="255"/>
      <c r="O200" s="255"/>
      <c r="P200" s="255"/>
    </row>
    <row r="201" spans="1:16" x14ac:dyDescent="0.3">
      <c r="B201" s="178" t="s">
        <v>121</v>
      </c>
      <c r="C201" s="179">
        <f t="shared" si="12"/>
        <v>8.6442857142857132</v>
      </c>
      <c r="D201" s="199">
        <f>E228</f>
        <v>8.6442857142857132</v>
      </c>
      <c r="E201" s="199">
        <f>E228</f>
        <v>8.6442857142857132</v>
      </c>
      <c r="F201" s="200">
        <f>F206</f>
        <v>0</v>
      </c>
      <c r="G201" s="179">
        <f>SUM(H201:J201)</f>
        <v>0</v>
      </c>
      <c r="H201" s="199">
        <f>F208</f>
        <v>0</v>
      </c>
      <c r="I201" s="199"/>
      <c r="J201" s="200"/>
      <c r="K201" s="198">
        <f>C201+G201</f>
        <v>8.6442857142857132</v>
      </c>
      <c r="L201" s="255"/>
      <c r="M201" s="255"/>
      <c r="N201" s="255"/>
      <c r="O201" s="255"/>
      <c r="P201" s="255"/>
    </row>
    <row r="202" spans="1:16" ht="15" thickBot="1" x14ac:dyDescent="0.35">
      <c r="B202" s="201" t="s">
        <v>122</v>
      </c>
      <c r="C202" s="202">
        <f t="shared" si="12"/>
        <v>95.604285714285709</v>
      </c>
      <c r="D202" s="203">
        <f t="shared" ref="D202:J202" si="13">D199+D201</f>
        <v>95.604285714285709</v>
      </c>
      <c r="E202" s="203">
        <f t="shared" si="13"/>
        <v>95.604285714285709</v>
      </c>
      <c r="F202" s="204">
        <f t="shared" si="13"/>
        <v>0</v>
      </c>
      <c r="G202" s="202">
        <f t="shared" si="13"/>
        <v>-4.0439783556290927E-5</v>
      </c>
      <c r="H202" s="203">
        <f t="shared" si="13"/>
        <v>-4.0439783556290927E-5</v>
      </c>
      <c r="I202" s="203">
        <f t="shared" si="13"/>
        <v>0</v>
      </c>
      <c r="J202" s="204">
        <f t="shared" si="13"/>
        <v>0</v>
      </c>
      <c r="K202" s="205">
        <f>K199+K201</f>
        <v>95.604245274502148</v>
      </c>
      <c r="L202" s="255"/>
      <c r="M202" s="255"/>
      <c r="N202" s="255"/>
      <c r="O202" s="255"/>
      <c r="P202" s="255"/>
    </row>
    <row r="203" spans="1:16" ht="54" customHeight="1" thickBot="1" x14ac:dyDescent="0.35"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</row>
    <row r="204" spans="1:16" ht="57.6" thickBot="1" x14ac:dyDescent="0.35">
      <c r="B204" s="248" t="s">
        <v>158</v>
      </c>
      <c r="C204" s="249" t="s">
        <v>159</v>
      </c>
      <c r="D204" s="249" t="s">
        <v>160</v>
      </c>
      <c r="E204" s="249" t="s">
        <v>161</v>
      </c>
      <c r="F204" s="249" t="s">
        <v>162</v>
      </c>
      <c r="G204" s="250" t="s">
        <v>163</v>
      </c>
      <c r="H204" s="226" t="s">
        <v>164</v>
      </c>
      <c r="I204" s="255"/>
      <c r="J204" s="255"/>
      <c r="K204" s="255"/>
      <c r="L204" s="255"/>
      <c r="M204" s="255"/>
      <c r="N204" s="255"/>
      <c r="O204" s="255"/>
      <c r="P204" s="255"/>
    </row>
    <row r="205" spans="1:16" x14ac:dyDescent="0.3">
      <c r="B205" s="251" t="s">
        <v>165</v>
      </c>
      <c r="C205" s="252">
        <v>7</v>
      </c>
      <c r="D205" s="252"/>
      <c r="E205" s="252"/>
      <c r="F205" s="252">
        <v>1.4</v>
      </c>
      <c r="G205" s="253">
        <f>SUM(C205:F205)</f>
        <v>8.4</v>
      </c>
      <c r="H205" s="254">
        <v>0.57599999999999996</v>
      </c>
      <c r="I205" s="255"/>
      <c r="J205" s="255"/>
      <c r="K205" s="255"/>
      <c r="L205" s="255"/>
      <c r="M205" s="255"/>
      <c r="N205" s="255"/>
      <c r="O205" s="255"/>
      <c r="P205" s="255"/>
    </row>
    <row r="206" spans="1:16" x14ac:dyDescent="0.3">
      <c r="B206" s="256" t="s">
        <v>166</v>
      </c>
      <c r="C206" s="257">
        <v>10.5</v>
      </c>
      <c r="D206" s="257">
        <v>1</v>
      </c>
      <c r="E206" s="257">
        <v>1.4</v>
      </c>
      <c r="F206" s="257"/>
      <c r="G206" s="258">
        <f t="shared" ref="G206:G214" si="14">SUM(C206:F206)</f>
        <v>12.9</v>
      </c>
      <c r="H206" s="259">
        <v>2.4</v>
      </c>
      <c r="I206" s="255"/>
      <c r="J206" s="255"/>
      <c r="K206" s="255"/>
      <c r="L206" s="255"/>
      <c r="M206" s="255"/>
      <c r="N206" s="255"/>
      <c r="O206" s="255"/>
      <c r="P206" s="255"/>
    </row>
    <row r="207" spans="1:16" x14ac:dyDescent="0.3">
      <c r="B207" s="256" t="s">
        <v>221</v>
      </c>
      <c r="C207" s="257">
        <v>8</v>
      </c>
      <c r="D207" s="257">
        <v>1</v>
      </c>
      <c r="E207" s="257">
        <v>1.1000000000000001</v>
      </c>
      <c r="F207" s="257"/>
      <c r="G207" s="258">
        <f t="shared" si="14"/>
        <v>10.1</v>
      </c>
      <c r="H207" s="259">
        <v>1.8</v>
      </c>
      <c r="I207" s="255"/>
      <c r="J207" s="255"/>
      <c r="K207" s="255"/>
      <c r="L207" s="255"/>
      <c r="M207" s="255"/>
      <c r="N207" s="255"/>
      <c r="O207" s="255"/>
      <c r="P207" s="255"/>
    </row>
    <row r="208" spans="1:16" x14ac:dyDescent="0.3">
      <c r="B208" s="256" t="s">
        <v>168</v>
      </c>
      <c r="C208" s="257">
        <v>9</v>
      </c>
      <c r="D208" s="257">
        <v>1</v>
      </c>
      <c r="E208" s="257">
        <v>1.1499999999999999</v>
      </c>
      <c r="F208" s="257"/>
      <c r="G208" s="260">
        <f t="shared" si="14"/>
        <v>11.15</v>
      </c>
      <c r="H208" s="259">
        <v>2</v>
      </c>
      <c r="I208" s="255"/>
      <c r="J208" s="255"/>
      <c r="K208" s="255"/>
      <c r="L208" s="255"/>
      <c r="M208" s="255"/>
      <c r="N208" s="255"/>
      <c r="O208" s="255"/>
      <c r="P208" s="255"/>
    </row>
    <row r="209" spans="2:16" x14ac:dyDescent="0.3">
      <c r="B209" s="256" t="s">
        <v>169</v>
      </c>
      <c r="C209" s="257">
        <v>10</v>
      </c>
      <c r="D209" s="257">
        <v>1</v>
      </c>
      <c r="E209" s="257">
        <v>1.26</v>
      </c>
      <c r="F209" s="257"/>
      <c r="G209" s="260">
        <f t="shared" si="14"/>
        <v>12.26</v>
      </c>
      <c r="H209" s="259">
        <v>2.1</v>
      </c>
      <c r="I209" s="255"/>
      <c r="J209" s="255"/>
      <c r="K209" s="255"/>
      <c r="L209" s="255"/>
      <c r="M209" s="255"/>
      <c r="N209" s="255"/>
      <c r="O209" s="255"/>
      <c r="P209" s="255"/>
    </row>
    <row r="210" spans="2:16" x14ac:dyDescent="0.3">
      <c r="B210" s="256" t="s">
        <v>222</v>
      </c>
      <c r="C210" s="257">
        <v>9</v>
      </c>
      <c r="D210" s="257">
        <v>1</v>
      </c>
      <c r="E210" s="257">
        <v>1.1499999999999999</v>
      </c>
      <c r="F210" s="263"/>
      <c r="G210" s="260">
        <f t="shared" si="14"/>
        <v>11.15</v>
      </c>
      <c r="H210" s="259">
        <v>2</v>
      </c>
      <c r="I210" s="255"/>
      <c r="J210" s="255"/>
      <c r="K210" s="255"/>
      <c r="L210" s="255"/>
      <c r="M210" s="255"/>
      <c r="N210" s="255"/>
      <c r="O210" s="255"/>
      <c r="P210" s="255"/>
    </row>
    <row r="211" spans="2:16" x14ac:dyDescent="0.3">
      <c r="B211" s="261" t="s">
        <v>170</v>
      </c>
      <c r="C211" s="262">
        <v>7</v>
      </c>
      <c r="D211" s="263">
        <v>1</v>
      </c>
      <c r="E211" s="263">
        <v>1</v>
      </c>
      <c r="F211" s="263"/>
      <c r="G211" s="258">
        <f t="shared" si="14"/>
        <v>9</v>
      </c>
      <c r="H211" s="264">
        <v>1.1000000000000001</v>
      </c>
      <c r="I211" s="255"/>
      <c r="J211" s="255"/>
      <c r="K211" s="255"/>
      <c r="L211" s="255"/>
      <c r="M211" s="255"/>
      <c r="N211" s="255"/>
      <c r="O211" s="255"/>
      <c r="P211" s="255"/>
    </row>
    <row r="212" spans="2:16" x14ac:dyDescent="0.3">
      <c r="B212" s="265" t="s">
        <v>171</v>
      </c>
      <c r="C212" s="263">
        <v>4</v>
      </c>
      <c r="D212" s="263"/>
      <c r="E212" s="263">
        <v>1</v>
      </c>
      <c r="F212" s="263"/>
      <c r="G212" s="258">
        <f t="shared" si="14"/>
        <v>5</v>
      </c>
      <c r="H212" s="264">
        <v>1</v>
      </c>
      <c r="I212" s="255"/>
      <c r="J212" s="255"/>
      <c r="K212" s="255"/>
      <c r="L212" s="255"/>
      <c r="M212" s="255"/>
      <c r="N212" s="255"/>
      <c r="O212" s="255"/>
      <c r="P212" s="255"/>
    </row>
    <row r="213" spans="2:16" x14ac:dyDescent="0.3">
      <c r="B213" s="265" t="s">
        <v>172</v>
      </c>
      <c r="C213" s="263">
        <v>4</v>
      </c>
      <c r="D213" s="263"/>
      <c r="E213" s="263">
        <v>1</v>
      </c>
      <c r="F213" s="263"/>
      <c r="G213" s="258">
        <f t="shared" si="14"/>
        <v>5</v>
      </c>
      <c r="H213" s="264">
        <v>1.1000000000000001</v>
      </c>
      <c r="I213" s="255"/>
      <c r="J213" s="255"/>
      <c r="K213" s="255"/>
      <c r="L213" s="255"/>
      <c r="M213" s="255"/>
      <c r="N213" s="255"/>
      <c r="O213" s="255"/>
      <c r="P213" s="255"/>
    </row>
    <row r="214" spans="2:16" x14ac:dyDescent="0.3">
      <c r="B214" s="265" t="s">
        <v>173</v>
      </c>
      <c r="C214" s="263">
        <v>1</v>
      </c>
      <c r="D214" s="263"/>
      <c r="E214" s="263">
        <v>1</v>
      </c>
      <c r="F214" s="263"/>
      <c r="G214" s="258">
        <f t="shared" si="14"/>
        <v>2</v>
      </c>
      <c r="H214" s="264">
        <v>0.2</v>
      </c>
      <c r="I214" s="255"/>
      <c r="J214" s="255"/>
      <c r="K214" s="255"/>
      <c r="L214" s="255"/>
      <c r="M214" s="255"/>
      <c r="N214" s="255"/>
      <c r="O214" s="255"/>
      <c r="P214" s="255"/>
    </row>
    <row r="215" spans="2:16" ht="15" thickBot="1" x14ac:dyDescent="0.35">
      <c r="B215" s="266" t="s">
        <v>163</v>
      </c>
      <c r="C215" s="267">
        <f>SUM(C205:C214)</f>
        <v>69.5</v>
      </c>
      <c r="D215" s="267">
        <f>SUM(D205:D211)</f>
        <v>6</v>
      </c>
      <c r="E215" s="267">
        <f>SUM(E205:E214)</f>
        <v>10.06</v>
      </c>
      <c r="F215" s="267">
        <f t="shared" ref="F215" si="15">SUM(F205:F209)</f>
        <v>1.4</v>
      </c>
      <c r="G215" s="268">
        <f>SUM(G205:G214)</f>
        <v>86.96</v>
      </c>
      <c r="H215" s="269">
        <f>SUM(H205:H214)</f>
        <v>14.275999999999998</v>
      </c>
      <c r="I215" s="255"/>
      <c r="J215" s="255"/>
      <c r="K215" s="255"/>
      <c r="L215" s="255"/>
      <c r="M215" s="255"/>
      <c r="N215" s="255"/>
      <c r="O215" s="255"/>
      <c r="P215" s="255"/>
    </row>
    <row r="216" spans="2:16" ht="15" thickBot="1" x14ac:dyDescent="0.35">
      <c r="B216" s="270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</row>
    <row r="217" spans="2:16" ht="40.200000000000003" thickBot="1" x14ac:dyDescent="0.35">
      <c r="B217" s="206" t="s">
        <v>174</v>
      </c>
      <c r="C217" s="271" t="s">
        <v>125</v>
      </c>
      <c r="D217" s="271" t="s">
        <v>126</v>
      </c>
      <c r="E217" s="272" t="s">
        <v>127</v>
      </c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</row>
    <row r="218" spans="2:16" x14ac:dyDescent="0.3">
      <c r="B218" s="251" t="s">
        <v>165</v>
      </c>
      <c r="C218" s="252">
        <v>95</v>
      </c>
      <c r="D218" s="252">
        <v>20</v>
      </c>
      <c r="E218" s="273">
        <f>C218/D218</f>
        <v>4.75</v>
      </c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</row>
    <row r="219" spans="2:16" x14ac:dyDescent="0.3">
      <c r="B219" s="256" t="s">
        <v>166</v>
      </c>
      <c r="C219" s="257">
        <v>0</v>
      </c>
      <c r="D219" s="257">
        <v>35</v>
      </c>
      <c r="E219" s="274">
        <f t="shared" ref="E219:E227" si="16">C219/D219</f>
        <v>0</v>
      </c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</row>
    <row r="220" spans="2:16" x14ac:dyDescent="0.3">
      <c r="B220" s="256" t="s">
        <v>221</v>
      </c>
      <c r="C220" s="257">
        <v>0</v>
      </c>
      <c r="D220" s="257">
        <v>35</v>
      </c>
      <c r="E220" s="274">
        <f t="shared" si="16"/>
        <v>0</v>
      </c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</row>
    <row r="221" spans="2:16" x14ac:dyDescent="0.3">
      <c r="B221" s="256" t="s">
        <v>168</v>
      </c>
      <c r="C221" s="257">
        <v>0</v>
      </c>
      <c r="D221" s="257">
        <v>35</v>
      </c>
      <c r="E221" s="274">
        <f t="shared" si="16"/>
        <v>0</v>
      </c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</row>
    <row r="222" spans="2:16" x14ac:dyDescent="0.3">
      <c r="B222" s="256" t="s">
        <v>169</v>
      </c>
      <c r="C222" s="257">
        <v>0</v>
      </c>
      <c r="D222" s="257">
        <v>35</v>
      </c>
      <c r="E222" s="274">
        <f t="shared" si="16"/>
        <v>0</v>
      </c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</row>
    <row r="223" spans="2:16" x14ac:dyDescent="0.3">
      <c r="B223" s="256" t="s">
        <v>222</v>
      </c>
      <c r="C223" s="263">
        <v>0</v>
      </c>
      <c r="D223" s="257">
        <v>36</v>
      </c>
      <c r="E223" s="274">
        <f t="shared" si="16"/>
        <v>0</v>
      </c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</row>
    <row r="224" spans="2:16" x14ac:dyDescent="0.3">
      <c r="B224" s="261" t="s">
        <v>170</v>
      </c>
      <c r="C224" s="263">
        <v>19.82</v>
      </c>
      <c r="D224" s="257">
        <v>35</v>
      </c>
      <c r="E224" s="274">
        <f t="shared" si="16"/>
        <v>0.56628571428571428</v>
      </c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</row>
    <row r="225" spans="1:16" x14ac:dyDescent="0.3">
      <c r="B225" s="265" t="s">
        <v>171</v>
      </c>
      <c r="C225" s="263">
        <v>53.76</v>
      </c>
      <c r="D225" s="257">
        <v>35</v>
      </c>
      <c r="E225" s="274">
        <f t="shared" si="16"/>
        <v>1.536</v>
      </c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</row>
    <row r="226" spans="1:16" x14ac:dyDescent="0.3">
      <c r="B226" s="265" t="s">
        <v>172</v>
      </c>
      <c r="C226" s="263">
        <v>51.2</v>
      </c>
      <c r="D226" s="257">
        <v>35</v>
      </c>
      <c r="E226" s="274">
        <f t="shared" si="16"/>
        <v>1.4628571428571429</v>
      </c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</row>
    <row r="227" spans="1:16" x14ac:dyDescent="0.3">
      <c r="B227" s="265" t="s">
        <v>173</v>
      </c>
      <c r="C227" s="263">
        <v>11.52</v>
      </c>
      <c r="D227" s="257">
        <v>35</v>
      </c>
      <c r="E227" s="274">
        <f t="shared" si="16"/>
        <v>0.32914285714285713</v>
      </c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</row>
    <row r="228" spans="1:16" ht="15" thickBot="1" x14ac:dyDescent="0.35">
      <c r="B228" s="266" t="s">
        <v>163</v>
      </c>
      <c r="C228" s="267">
        <f>SUM(C218:C227)</f>
        <v>231.29999999999998</v>
      </c>
      <c r="D228" s="267"/>
      <c r="E228" s="275">
        <f>SUM(E218:E227)</f>
        <v>8.6442857142857132</v>
      </c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</row>
    <row r="229" spans="1:16" ht="15" thickBot="1" x14ac:dyDescent="0.35">
      <c r="B229" s="270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</row>
    <row r="230" spans="1:16" ht="15" thickBot="1" x14ac:dyDescent="0.35">
      <c r="B230" s="423" t="s">
        <v>132</v>
      </c>
      <c r="C230" s="426" t="s">
        <v>8</v>
      </c>
      <c r="D230" s="427"/>
      <c r="E230" s="427"/>
      <c r="F230" s="428"/>
      <c r="G230" s="426" t="s">
        <v>9</v>
      </c>
      <c r="H230" s="427"/>
      <c r="I230" s="427"/>
      <c r="J230" s="428"/>
      <c r="K230" s="407" t="s">
        <v>117</v>
      </c>
      <c r="L230" s="255"/>
      <c r="M230" s="255"/>
      <c r="N230" s="255"/>
      <c r="O230" s="255"/>
      <c r="P230" s="255"/>
    </row>
    <row r="231" spans="1:16" x14ac:dyDescent="0.3">
      <c r="B231" s="424"/>
      <c r="C231" s="431" t="s">
        <v>118</v>
      </c>
      <c r="D231" s="429" t="s">
        <v>13</v>
      </c>
      <c r="E231" s="429" t="s">
        <v>14</v>
      </c>
      <c r="F231" s="417" t="s">
        <v>15</v>
      </c>
      <c r="G231" s="431" t="s">
        <v>118</v>
      </c>
      <c r="H231" s="429" t="s">
        <v>119</v>
      </c>
      <c r="I231" s="429" t="s">
        <v>18</v>
      </c>
      <c r="J231" s="417" t="s">
        <v>19</v>
      </c>
      <c r="K231" s="408"/>
      <c r="L231" s="255"/>
      <c r="M231" s="255"/>
      <c r="N231" s="255"/>
      <c r="O231" s="255"/>
      <c r="P231" s="255"/>
    </row>
    <row r="232" spans="1:16" ht="37.200000000000003" customHeight="1" thickBot="1" x14ac:dyDescent="0.35">
      <c r="B232" s="425"/>
      <c r="C232" s="435"/>
      <c r="D232" s="436"/>
      <c r="E232" s="436"/>
      <c r="F232" s="437"/>
      <c r="G232" s="435"/>
      <c r="H232" s="436"/>
      <c r="I232" s="436"/>
      <c r="J232" s="437"/>
      <c r="K232" s="409"/>
      <c r="L232" s="255"/>
      <c r="M232" s="255"/>
      <c r="N232" s="255"/>
      <c r="O232" s="255"/>
      <c r="P232" s="255"/>
    </row>
    <row r="233" spans="1:16" x14ac:dyDescent="0.3">
      <c r="B233" s="178" t="s">
        <v>133</v>
      </c>
      <c r="C233" s="215">
        <f>D233+F233</f>
        <v>0.96909363042725127</v>
      </c>
      <c r="D233" s="216">
        <f>E58</f>
        <v>0.39804804095041924</v>
      </c>
      <c r="E233" s="216">
        <f>F58</f>
        <v>0.12438321747358057</v>
      </c>
      <c r="F233" s="217">
        <f>G58</f>
        <v>0.57104558947683204</v>
      </c>
      <c r="G233" s="215">
        <f>H233+I233+J233</f>
        <v>1.2648944449255191</v>
      </c>
      <c r="H233" s="216">
        <f>I58</f>
        <v>0.49452431334043878</v>
      </c>
      <c r="I233" s="216">
        <f>J58</f>
        <v>0.63809149937038034</v>
      </c>
      <c r="J233" s="217">
        <f>K58</f>
        <v>0.13227863221469999</v>
      </c>
      <c r="K233" s="80">
        <f>C233+G233</f>
        <v>2.2339880753527703</v>
      </c>
      <c r="L233" s="255"/>
      <c r="M233" s="255"/>
      <c r="N233" s="255"/>
      <c r="O233" s="255"/>
      <c r="P233" s="255"/>
    </row>
    <row r="234" spans="1:16" x14ac:dyDescent="0.3">
      <c r="B234" s="178" t="s">
        <v>134</v>
      </c>
      <c r="C234" s="218">
        <f>D234+F234</f>
        <v>1.0956525395477388</v>
      </c>
      <c r="D234" s="219">
        <f>($E$49+D202)/$F$18</f>
        <v>0.52460695007090663</v>
      </c>
      <c r="E234" s="219">
        <f>($F$49+E202)/$F$18</f>
        <v>0.250942126594068</v>
      </c>
      <c r="F234" s="220">
        <f>($G$49+F202)/$G$18</f>
        <v>0.57104558947683204</v>
      </c>
      <c r="G234" s="218">
        <f>H234+I234+J234</f>
        <v>1.2648943832488728</v>
      </c>
      <c r="H234" s="219">
        <f>(H202+$I$49)/$I$18</f>
        <v>0.49452425166379244</v>
      </c>
      <c r="I234" s="219">
        <f>(I202+$J$49)/$J$18</f>
        <v>0.63809149937038034</v>
      </c>
      <c r="J234" s="220">
        <f>(J202+$K$49)/$K$18</f>
        <v>0.13227863221469999</v>
      </c>
      <c r="K234" s="80">
        <f>C234+G234</f>
        <v>2.3605469227966118</v>
      </c>
      <c r="L234" s="255"/>
      <c r="M234" s="255"/>
      <c r="N234" s="255"/>
      <c r="O234" s="255"/>
      <c r="P234" s="255"/>
    </row>
    <row r="235" spans="1:16" ht="15" thickBot="1" x14ac:dyDescent="0.35">
      <c r="B235" s="221" t="s">
        <v>135</v>
      </c>
      <c r="C235" s="222">
        <f>C234-C233</f>
        <v>0.12655890912048751</v>
      </c>
      <c r="D235" s="223">
        <f t="shared" ref="D235:J235" si="17">D234-D233</f>
        <v>0.1265589091204874</v>
      </c>
      <c r="E235" s="223">
        <f t="shared" si="17"/>
        <v>0.12655890912048745</v>
      </c>
      <c r="F235" s="224">
        <f t="shared" si="17"/>
        <v>0</v>
      </c>
      <c r="G235" s="222">
        <f t="shared" si="17"/>
        <v>-6.1676646234687382E-8</v>
      </c>
      <c r="H235" s="223">
        <f t="shared" si="17"/>
        <v>-6.1676646345709685E-8</v>
      </c>
      <c r="I235" s="223">
        <f t="shared" si="17"/>
        <v>0</v>
      </c>
      <c r="J235" s="224">
        <f t="shared" si="17"/>
        <v>0</v>
      </c>
      <c r="K235" s="225">
        <f>C235+G235</f>
        <v>0.12655884744384127</v>
      </c>
      <c r="L235" s="255"/>
      <c r="M235" s="255"/>
      <c r="N235" s="255"/>
      <c r="O235" s="255"/>
      <c r="P235" s="255"/>
    </row>
    <row r="236" spans="1:16" ht="13.2" customHeight="1" x14ac:dyDescent="0.3">
      <c r="B236" s="276"/>
      <c r="C236" s="277"/>
      <c r="D236" s="277"/>
      <c r="E236" s="277"/>
      <c r="F236" s="277"/>
      <c r="G236" s="277"/>
      <c r="H236" s="277"/>
      <c r="I236" s="277"/>
      <c r="J236" s="277"/>
      <c r="K236" s="277"/>
      <c r="L236" s="255"/>
      <c r="M236" s="255"/>
      <c r="N236" s="255"/>
      <c r="O236" s="255"/>
      <c r="P236" s="255"/>
    </row>
    <row r="237" spans="1:16" ht="13.2" customHeight="1" thickBot="1" x14ac:dyDescent="0.35">
      <c r="A237" s="1" t="s">
        <v>175</v>
      </c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55"/>
    </row>
    <row r="238" spans="1:16" ht="13.2" customHeight="1" thickTop="1" thickBot="1" x14ac:dyDescent="0.35">
      <c r="A238" s="279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55"/>
    </row>
    <row r="239" spans="1:16" ht="15" thickBot="1" x14ac:dyDescent="0.35">
      <c r="B239" s="407" t="s">
        <v>116</v>
      </c>
      <c r="C239" s="426" t="s">
        <v>8</v>
      </c>
      <c r="D239" s="427"/>
      <c r="E239" s="427"/>
      <c r="F239" s="428"/>
      <c r="G239" s="426" t="s">
        <v>9</v>
      </c>
      <c r="H239" s="427"/>
      <c r="I239" s="427"/>
      <c r="J239" s="428"/>
      <c r="K239" s="407" t="s">
        <v>117</v>
      </c>
      <c r="L239" s="255"/>
      <c r="M239" s="255"/>
      <c r="N239" s="255"/>
      <c r="O239" s="255"/>
      <c r="P239" s="255"/>
    </row>
    <row r="240" spans="1:16" x14ac:dyDescent="0.3">
      <c r="B240" s="408"/>
      <c r="C240" s="431" t="s">
        <v>118</v>
      </c>
      <c r="D240" s="429" t="s">
        <v>13</v>
      </c>
      <c r="E240" s="429" t="s">
        <v>14</v>
      </c>
      <c r="F240" s="417" t="s">
        <v>15</v>
      </c>
      <c r="G240" s="431" t="s">
        <v>118</v>
      </c>
      <c r="H240" s="429" t="s">
        <v>119</v>
      </c>
      <c r="I240" s="429" t="s">
        <v>18</v>
      </c>
      <c r="J240" s="417" t="s">
        <v>19</v>
      </c>
      <c r="K240" s="408"/>
      <c r="L240" s="255"/>
      <c r="M240" s="255"/>
      <c r="N240" s="255"/>
      <c r="O240" s="255"/>
      <c r="P240" s="255"/>
    </row>
    <row r="241" spans="2:16" ht="37.950000000000003" customHeight="1" thickBot="1" x14ac:dyDescent="0.35">
      <c r="B241" s="409"/>
      <c r="C241" s="435"/>
      <c r="D241" s="436"/>
      <c r="E241" s="436"/>
      <c r="F241" s="437"/>
      <c r="G241" s="435"/>
      <c r="H241" s="436"/>
      <c r="I241" s="436"/>
      <c r="J241" s="437"/>
      <c r="K241" s="409"/>
      <c r="L241" s="255"/>
      <c r="M241" s="255"/>
      <c r="N241" s="255"/>
      <c r="O241" s="255"/>
      <c r="P241" s="255"/>
    </row>
    <row r="242" spans="2:16" x14ac:dyDescent="0.3">
      <c r="B242" s="178" t="s">
        <v>120</v>
      </c>
      <c r="C242" s="195">
        <f>F242+D242</f>
        <v>0</v>
      </c>
      <c r="D242" s="196">
        <v>0</v>
      </c>
      <c r="E242" s="196">
        <v>0</v>
      </c>
      <c r="F242" s="197">
        <v>0</v>
      </c>
      <c r="G242" s="195">
        <f>SUM(H242:J242)</f>
        <v>-1.9308000000000005</v>
      </c>
      <c r="H242" s="196">
        <v>0</v>
      </c>
      <c r="I242" s="196">
        <f>C254</f>
        <v>-1.9308000000000005</v>
      </c>
      <c r="J242" s="197">
        <f>C236*$J$59</f>
        <v>0</v>
      </c>
      <c r="K242" s="198">
        <f>C242+G242</f>
        <v>-1.9308000000000005</v>
      </c>
      <c r="L242" s="255"/>
      <c r="M242" s="255"/>
      <c r="N242" s="255"/>
      <c r="O242" s="255"/>
      <c r="P242" s="255"/>
    </row>
    <row r="243" spans="2:16" x14ac:dyDescent="0.3">
      <c r="B243" s="178" t="s">
        <v>121</v>
      </c>
      <c r="C243" s="179">
        <f t="shared" ref="C243:C244" si="18">F243+D243</f>
        <v>0</v>
      </c>
      <c r="D243" s="199">
        <f>E263</f>
        <v>0</v>
      </c>
      <c r="E243" s="199">
        <f>E263</f>
        <v>0</v>
      </c>
      <c r="F243" s="200">
        <f>F248</f>
        <v>0</v>
      </c>
      <c r="G243" s="179">
        <f>SUM(H243:J243)</f>
        <v>1</v>
      </c>
      <c r="H243" s="199">
        <f>F250</f>
        <v>0</v>
      </c>
      <c r="I243" s="199">
        <f>C249</f>
        <v>1</v>
      </c>
      <c r="J243" s="200">
        <v>0</v>
      </c>
      <c r="K243" s="198">
        <f>C243+G243</f>
        <v>1</v>
      </c>
      <c r="L243" s="255"/>
      <c r="M243" s="255"/>
      <c r="N243" s="255"/>
      <c r="O243" s="255"/>
      <c r="P243" s="255"/>
    </row>
    <row r="244" spans="2:16" ht="15" thickBot="1" x14ac:dyDescent="0.35">
      <c r="B244" s="201" t="s">
        <v>122</v>
      </c>
      <c r="C244" s="202">
        <f t="shared" si="18"/>
        <v>0</v>
      </c>
      <c r="D244" s="203">
        <f t="shared" ref="D244:K244" si="19">D242+D243</f>
        <v>0</v>
      </c>
      <c r="E244" s="203">
        <f t="shared" si="19"/>
        <v>0</v>
      </c>
      <c r="F244" s="204">
        <f t="shared" si="19"/>
        <v>0</v>
      </c>
      <c r="G244" s="202">
        <f t="shared" si="19"/>
        <v>-0.93080000000000052</v>
      </c>
      <c r="H244" s="203">
        <f t="shared" si="19"/>
        <v>0</v>
      </c>
      <c r="I244" s="203">
        <f t="shared" si="19"/>
        <v>-0.93080000000000052</v>
      </c>
      <c r="J244" s="204">
        <f t="shared" si="19"/>
        <v>0</v>
      </c>
      <c r="K244" s="205">
        <f t="shared" si="19"/>
        <v>-0.93080000000000052</v>
      </c>
      <c r="L244" s="255"/>
      <c r="M244" s="255"/>
      <c r="N244" s="255"/>
      <c r="O244" s="255"/>
      <c r="P244" s="255"/>
    </row>
    <row r="245" spans="2:16" ht="13.2" customHeight="1" thickBot="1" x14ac:dyDescent="0.35">
      <c r="B245" s="276"/>
      <c r="C245" s="277"/>
      <c r="D245" s="277"/>
      <c r="E245" s="277"/>
      <c r="F245" s="277"/>
      <c r="G245" s="277"/>
      <c r="H245" s="277"/>
      <c r="I245" s="277"/>
      <c r="J245" s="277"/>
      <c r="K245" s="277"/>
      <c r="L245" s="255"/>
      <c r="M245" s="255"/>
      <c r="N245" s="255"/>
      <c r="O245" s="255"/>
      <c r="P245" s="255"/>
    </row>
    <row r="246" spans="2:16" ht="13.2" customHeight="1" thickBot="1" x14ac:dyDescent="0.35">
      <c r="B246" s="445" t="s">
        <v>176</v>
      </c>
      <c r="C246" s="446"/>
      <c r="D246" s="447"/>
      <c r="E246" s="277"/>
      <c r="F246" s="277"/>
      <c r="G246" s="277"/>
      <c r="H246" s="277"/>
      <c r="I246" s="277"/>
      <c r="J246" s="277"/>
      <c r="K246" s="277"/>
      <c r="L246" s="255"/>
      <c r="M246" s="255"/>
      <c r="N246" s="255"/>
      <c r="O246" s="255"/>
      <c r="P246" s="255"/>
    </row>
    <row r="247" spans="2:16" ht="15.75" customHeight="1" x14ac:dyDescent="0.3">
      <c r="B247" s="282" t="s">
        <v>177</v>
      </c>
      <c r="C247" s="448">
        <v>10</v>
      </c>
      <c r="D247" s="449"/>
      <c r="E247" s="277"/>
      <c r="F247" s="277"/>
      <c r="G247" s="277"/>
      <c r="H247" s="277"/>
      <c r="I247" s="277"/>
      <c r="J247" s="277"/>
      <c r="K247" s="277"/>
      <c r="L247" s="255"/>
      <c r="M247" s="255"/>
      <c r="N247" s="255"/>
      <c r="O247" s="255"/>
      <c r="P247" s="255"/>
    </row>
    <row r="248" spans="2:16" ht="13.2" customHeight="1" x14ac:dyDescent="0.3">
      <c r="B248" s="283" t="s">
        <v>178</v>
      </c>
      <c r="C248" s="450">
        <v>50</v>
      </c>
      <c r="D248" s="451"/>
      <c r="E248" s="277"/>
      <c r="F248" s="277"/>
      <c r="G248" s="277"/>
      <c r="H248" s="277"/>
      <c r="I248" s="277"/>
      <c r="J248" s="277"/>
      <c r="K248" s="277"/>
      <c r="L248" s="255"/>
      <c r="M248" s="255"/>
      <c r="N248" s="255"/>
      <c r="O248" s="255"/>
      <c r="P248" s="255"/>
    </row>
    <row r="249" spans="2:16" ht="13.2" customHeight="1" x14ac:dyDescent="0.3">
      <c r="B249" s="283" t="s">
        <v>179</v>
      </c>
      <c r="C249" s="452">
        <f>C248/C250</f>
        <v>1</v>
      </c>
      <c r="D249" s="453"/>
      <c r="E249" s="277"/>
      <c r="F249" s="277"/>
      <c r="G249" s="277"/>
      <c r="H249" s="277"/>
      <c r="I249" s="277"/>
      <c r="J249" s="277"/>
      <c r="K249" s="277"/>
      <c r="L249" s="255"/>
      <c r="M249" s="255"/>
      <c r="N249" s="255"/>
      <c r="O249" s="255"/>
      <c r="P249" s="255"/>
    </row>
    <row r="250" spans="2:16" ht="13.2" customHeight="1" x14ac:dyDescent="0.3">
      <c r="B250" s="283" t="s">
        <v>180</v>
      </c>
      <c r="C250" s="452">
        <v>50</v>
      </c>
      <c r="D250" s="453"/>
      <c r="E250" s="277"/>
      <c r="F250" s="277"/>
      <c r="G250" s="277"/>
      <c r="H250" s="277"/>
      <c r="I250" s="277"/>
      <c r="J250" s="277"/>
      <c r="K250" s="277"/>
      <c r="L250" s="255"/>
      <c r="M250" s="255"/>
      <c r="N250" s="255"/>
      <c r="O250" s="255"/>
      <c r="P250" s="255"/>
    </row>
    <row r="251" spans="2:16" ht="14.25" customHeight="1" x14ac:dyDescent="0.3">
      <c r="B251" s="284" t="s">
        <v>181</v>
      </c>
      <c r="C251" s="452">
        <v>3.6</v>
      </c>
      <c r="D251" s="453"/>
      <c r="E251" s="277"/>
      <c r="F251" s="277"/>
      <c r="G251" s="277"/>
      <c r="H251" s="277"/>
      <c r="I251" s="277"/>
      <c r="J251" s="277"/>
      <c r="K251" s="277"/>
      <c r="L251" s="255"/>
      <c r="M251" s="255"/>
      <c r="N251" s="255"/>
      <c r="O251" s="255"/>
      <c r="P251" s="255"/>
    </row>
    <row r="252" spans="2:16" ht="13.2" customHeight="1" x14ac:dyDescent="0.3">
      <c r="B252" s="284" t="s">
        <v>182</v>
      </c>
      <c r="C252" s="441">
        <v>0.69</v>
      </c>
      <c r="D252" s="442"/>
      <c r="E252" s="277"/>
      <c r="F252" s="277"/>
      <c r="G252" s="277"/>
      <c r="H252" s="277"/>
      <c r="I252" s="277"/>
      <c r="J252" s="277"/>
      <c r="K252" s="277"/>
      <c r="L252" s="255"/>
      <c r="M252" s="255"/>
      <c r="N252" s="255"/>
      <c r="O252" s="255"/>
      <c r="P252" s="255"/>
    </row>
    <row r="253" spans="2:16" ht="13.2" customHeight="1" x14ac:dyDescent="0.3">
      <c r="B253" s="284" t="s">
        <v>183</v>
      </c>
      <c r="C253" s="441">
        <v>0.24529999999999999</v>
      </c>
      <c r="D253" s="442"/>
      <c r="E253" s="277"/>
      <c r="F253" s="277"/>
      <c r="G253" s="277"/>
      <c r="H253" s="277"/>
      <c r="I253" s="277"/>
      <c r="J253" s="277"/>
      <c r="K253" s="277"/>
      <c r="L253" s="255"/>
      <c r="M253" s="255"/>
      <c r="N253" s="255"/>
      <c r="O253" s="255"/>
      <c r="P253" s="255"/>
    </row>
    <row r="254" spans="2:16" ht="13.2" customHeight="1" thickBot="1" x14ac:dyDescent="0.35">
      <c r="B254" s="266" t="s">
        <v>184</v>
      </c>
      <c r="C254" s="443">
        <f>C247*C252-C247*C251*C253</f>
        <v>-1.9308000000000005</v>
      </c>
      <c r="D254" s="444"/>
      <c r="E254" s="277"/>
      <c r="F254" s="277"/>
      <c r="G254" s="277"/>
      <c r="H254" s="277"/>
      <c r="I254" s="277"/>
      <c r="J254" s="277"/>
      <c r="K254" s="277"/>
      <c r="L254" s="255"/>
      <c r="M254" s="255"/>
      <c r="N254" s="255"/>
      <c r="O254" s="255"/>
      <c r="P254" s="255"/>
    </row>
    <row r="255" spans="2:16" ht="13.2" customHeight="1" thickBot="1" x14ac:dyDescent="0.35">
      <c r="B255" s="276"/>
      <c r="C255" s="277"/>
      <c r="D255" s="277"/>
      <c r="E255" s="277"/>
      <c r="F255" s="277"/>
      <c r="G255" s="277"/>
      <c r="H255" s="277"/>
      <c r="I255" s="277"/>
      <c r="J255" s="277"/>
      <c r="K255" s="277"/>
      <c r="L255" s="255"/>
      <c r="M255" s="255"/>
      <c r="N255" s="255"/>
      <c r="O255" s="255"/>
      <c r="P255" s="255"/>
    </row>
    <row r="256" spans="2:16" ht="15" thickBot="1" x14ac:dyDescent="0.35">
      <c r="B256" s="423" t="s">
        <v>132</v>
      </c>
      <c r="C256" s="426" t="s">
        <v>8</v>
      </c>
      <c r="D256" s="427"/>
      <c r="E256" s="427"/>
      <c r="F256" s="428"/>
      <c r="G256" s="426" t="s">
        <v>9</v>
      </c>
      <c r="H256" s="427"/>
      <c r="I256" s="427"/>
      <c r="J256" s="428"/>
      <c r="K256" s="407" t="s">
        <v>117</v>
      </c>
      <c r="L256" s="255"/>
      <c r="M256" s="255"/>
      <c r="N256" s="255"/>
      <c r="O256" s="255"/>
      <c r="P256" s="255"/>
    </row>
    <row r="257" spans="1:16" x14ac:dyDescent="0.3">
      <c r="B257" s="424"/>
      <c r="C257" s="431" t="s">
        <v>118</v>
      </c>
      <c r="D257" s="429" t="s">
        <v>13</v>
      </c>
      <c r="E257" s="429" t="s">
        <v>14</v>
      </c>
      <c r="F257" s="417" t="s">
        <v>15</v>
      </c>
      <c r="G257" s="431" t="s">
        <v>118</v>
      </c>
      <c r="H257" s="429" t="s">
        <v>119</v>
      </c>
      <c r="I257" s="429" t="s">
        <v>18</v>
      </c>
      <c r="J257" s="417" t="s">
        <v>19</v>
      </c>
      <c r="K257" s="408"/>
      <c r="L257" s="255"/>
      <c r="M257" s="255"/>
      <c r="N257" s="255"/>
      <c r="O257" s="255"/>
      <c r="P257" s="255"/>
    </row>
    <row r="258" spans="1:16" ht="37.200000000000003" customHeight="1" thickBot="1" x14ac:dyDescent="0.35">
      <c r="B258" s="425"/>
      <c r="C258" s="435"/>
      <c r="D258" s="436"/>
      <c r="E258" s="436"/>
      <c r="F258" s="437"/>
      <c r="G258" s="435"/>
      <c r="H258" s="436"/>
      <c r="I258" s="436"/>
      <c r="J258" s="437"/>
      <c r="K258" s="409"/>
      <c r="L258" s="255"/>
      <c r="M258" s="255"/>
      <c r="N258" s="255"/>
      <c r="O258" s="255"/>
      <c r="P258" s="255"/>
    </row>
    <row r="259" spans="1:16" x14ac:dyDescent="0.3">
      <c r="B259" s="178" t="s">
        <v>133</v>
      </c>
      <c r="C259" s="215">
        <f>D259+F259</f>
        <v>0.96909363042725127</v>
      </c>
      <c r="D259" s="216">
        <f>E58</f>
        <v>0.39804804095041924</v>
      </c>
      <c r="E259" s="216">
        <f>F58</f>
        <v>0.12438321747358057</v>
      </c>
      <c r="F259" s="217">
        <f>G58</f>
        <v>0.57104558947683204</v>
      </c>
      <c r="G259" s="215">
        <f>H259+I259+J259</f>
        <v>1.2648944449255191</v>
      </c>
      <c r="H259" s="216">
        <f>I58</f>
        <v>0.49452431334043878</v>
      </c>
      <c r="I259" s="216">
        <f>J58</f>
        <v>0.63809149937038034</v>
      </c>
      <c r="J259" s="217">
        <f>K58</f>
        <v>0.13227863221469999</v>
      </c>
      <c r="K259" s="80">
        <f>C259+G259</f>
        <v>2.2339880753527703</v>
      </c>
      <c r="L259" s="255"/>
      <c r="M259" s="255"/>
      <c r="N259" s="255"/>
      <c r="O259" s="255"/>
      <c r="P259" s="255"/>
    </row>
    <row r="260" spans="1:16" x14ac:dyDescent="0.3">
      <c r="B260" s="178" t="s">
        <v>134</v>
      </c>
      <c r="C260" s="218">
        <f>D260+F260</f>
        <v>0.96909363042725127</v>
      </c>
      <c r="D260" s="219">
        <f>($E$49+D244)/$F$18</f>
        <v>0.39804804095041924</v>
      </c>
      <c r="E260" s="219">
        <f>($F$49+E244)/$F$18</f>
        <v>0.12438321747358057</v>
      </c>
      <c r="F260" s="220">
        <f>($G$49+F244)/$G$18</f>
        <v>0.57104558947683204</v>
      </c>
      <c r="G260" s="218">
        <f>H260+I260+J260</f>
        <v>1.2634672643992499</v>
      </c>
      <c r="H260" s="219">
        <f>(H244+$I$49)/$I$18</f>
        <v>0.49452431334043878</v>
      </c>
      <c r="I260" s="219">
        <f>(I244+$J$49)/$J$18</f>
        <v>0.63666431884411123</v>
      </c>
      <c r="J260" s="220">
        <f>(J244+$K$49)/$K$18</f>
        <v>0.13227863221469999</v>
      </c>
      <c r="K260" s="80">
        <f>C260+G260</f>
        <v>2.2325608948265012</v>
      </c>
      <c r="L260" s="255"/>
      <c r="M260" s="255"/>
      <c r="N260" s="255"/>
      <c r="O260" s="255"/>
      <c r="P260" s="255"/>
    </row>
    <row r="261" spans="1:16" ht="15" thickBot="1" x14ac:dyDescent="0.35">
      <c r="B261" s="221" t="s">
        <v>135</v>
      </c>
      <c r="C261" s="222">
        <f>C260-C259</f>
        <v>0</v>
      </c>
      <c r="D261" s="223">
        <f t="shared" ref="D261:J261" si="20">D260-D259</f>
        <v>0</v>
      </c>
      <c r="E261" s="223">
        <f t="shared" si="20"/>
        <v>0</v>
      </c>
      <c r="F261" s="224">
        <f t="shared" si="20"/>
        <v>0</v>
      </c>
      <c r="G261" s="222">
        <f t="shared" si="20"/>
        <v>-1.4271805262691117E-3</v>
      </c>
      <c r="H261" s="223">
        <f t="shared" si="20"/>
        <v>0</v>
      </c>
      <c r="I261" s="223">
        <f t="shared" si="20"/>
        <v>-1.4271805262691117E-3</v>
      </c>
      <c r="J261" s="224">
        <f t="shared" si="20"/>
        <v>0</v>
      </c>
      <c r="K261" s="225">
        <f>C261+G261</f>
        <v>-1.4271805262691117E-3</v>
      </c>
      <c r="L261" s="255"/>
      <c r="M261" s="255"/>
      <c r="N261" s="255"/>
      <c r="O261" s="255"/>
      <c r="P261" s="255"/>
    </row>
    <row r="262" spans="1:16" ht="13.2" customHeight="1" x14ac:dyDescent="0.3">
      <c r="B262" s="276"/>
      <c r="C262" s="277"/>
      <c r="D262" s="277"/>
      <c r="E262" s="277"/>
      <c r="F262" s="277"/>
      <c r="G262" s="277"/>
      <c r="H262" s="277"/>
      <c r="I262" s="277"/>
      <c r="J262" s="277"/>
      <c r="K262" s="277"/>
      <c r="L262" s="255"/>
      <c r="M262" s="255"/>
      <c r="N262" s="255"/>
      <c r="O262" s="255"/>
      <c r="P262" s="255"/>
    </row>
    <row r="263" spans="1:16" ht="13.2" customHeight="1" thickBot="1" x14ac:dyDescent="0.35">
      <c r="A263" s="1" t="s">
        <v>185</v>
      </c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55"/>
    </row>
    <row r="264" spans="1:16" ht="13.2" customHeight="1" thickTop="1" thickBot="1" x14ac:dyDescent="0.35">
      <c r="B264" s="276"/>
      <c r="C264" s="277"/>
      <c r="D264" s="277"/>
      <c r="E264" s="277"/>
      <c r="F264" s="277"/>
      <c r="G264" s="277"/>
      <c r="H264" s="277"/>
      <c r="I264" s="277"/>
      <c r="J264" s="277"/>
      <c r="K264" s="277"/>
      <c r="L264" s="255"/>
      <c r="M264" s="255"/>
      <c r="N264" s="255"/>
      <c r="O264" s="255"/>
      <c r="P264" s="255"/>
    </row>
    <row r="265" spans="1:16" ht="13.2" customHeight="1" thickBot="1" x14ac:dyDescent="0.35">
      <c r="B265" s="454" t="s">
        <v>176</v>
      </c>
      <c r="C265" s="455"/>
      <c r="D265" s="456"/>
      <c r="E265" s="277"/>
      <c r="F265" s="277"/>
      <c r="G265" s="277"/>
      <c r="H265" s="277"/>
      <c r="I265" s="277"/>
      <c r="J265" s="277"/>
      <c r="K265" s="277"/>
      <c r="L265" s="255"/>
      <c r="M265" s="255"/>
      <c r="N265" s="255"/>
      <c r="O265" s="255"/>
      <c r="P265" s="255"/>
    </row>
    <row r="266" spans="1:16" ht="15.75" customHeight="1" x14ac:dyDescent="0.3">
      <c r="B266" s="285" t="s">
        <v>186</v>
      </c>
      <c r="C266" s="457">
        <v>559</v>
      </c>
      <c r="D266" s="458"/>
      <c r="E266" s="277"/>
      <c r="F266" s="277"/>
      <c r="G266" s="277"/>
      <c r="H266" s="277"/>
      <c r="I266" s="277"/>
      <c r="J266" s="277"/>
      <c r="K266" s="277"/>
      <c r="L266" s="255"/>
      <c r="M266" s="255"/>
      <c r="N266" s="255"/>
      <c r="O266" s="255"/>
      <c r="P266" s="255"/>
    </row>
    <row r="267" spans="1:16" ht="15.75" customHeight="1" x14ac:dyDescent="0.3">
      <c r="B267" s="283" t="s">
        <v>178</v>
      </c>
      <c r="C267" s="450">
        <v>74.849999999999994</v>
      </c>
      <c r="D267" s="451"/>
      <c r="E267" s="277"/>
      <c r="F267" s="277"/>
      <c r="G267" s="277"/>
      <c r="H267" s="277"/>
      <c r="I267" s="277"/>
      <c r="J267" s="277"/>
      <c r="K267" s="277"/>
      <c r="L267" s="255"/>
      <c r="M267" s="255"/>
      <c r="N267" s="255"/>
      <c r="O267" s="255"/>
      <c r="P267" s="255"/>
    </row>
    <row r="268" spans="1:16" ht="15.75" customHeight="1" x14ac:dyDescent="0.3">
      <c r="B268" s="283" t="s">
        <v>179</v>
      </c>
      <c r="C268" s="452">
        <f>C267/C269</f>
        <v>12.475</v>
      </c>
      <c r="D268" s="453"/>
      <c r="E268" s="277"/>
      <c r="F268" s="277"/>
      <c r="G268" s="277"/>
      <c r="H268" s="277"/>
      <c r="I268" s="277"/>
      <c r="J268" s="277"/>
      <c r="K268" s="277"/>
      <c r="L268" s="255"/>
      <c r="M268" s="255"/>
      <c r="N268" s="255"/>
      <c r="O268" s="255"/>
      <c r="P268" s="255"/>
    </row>
    <row r="269" spans="1:16" ht="15.75" customHeight="1" x14ac:dyDescent="0.3">
      <c r="B269" s="283" t="s">
        <v>180</v>
      </c>
      <c r="C269" s="452">
        <v>6</v>
      </c>
      <c r="D269" s="453"/>
      <c r="E269" s="277"/>
      <c r="F269" s="277"/>
      <c r="G269" s="277"/>
      <c r="H269" s="277"/>
      <c r="I269" s="277"/>
      <c r="J269" s="277"/>
      <c r="K269" s="277"/>
      <c r="L269" s="255"/>
      <c r="M269" s="255"/>
      <c r="N269" s="255"/>
      <c r="O269" s="255"/>
      <c r="P269" s="255"/>
    </row>
    <row r="270" spans="1:16" ht="15.75" customHeight="1" thickBot="1" x14ac:dyDescent="0.35">
      <c r="B270" s="266" t="s">
        <v>187</v>
      </c>
      <c r="C270" s="459">
        <v>21.43</v>
      </c>
      <c r="D270" s="460"/>
      <c r="E270" s="277"/>
      <c r="F270" s="277"/>
      <c r="G270" s="277"/>
      <c r="H270" s="277"/>
      <c r="I270" s="277"/>
      <c r="J270" s="277"/>
      <c r="K270" s="277"/>
      <c r="L270" s="255"/>
      <c r="M270" s="255"/>
      <c r="N270" s="255"/>
      <c r="O270" s="255"/>
      <c r="P270" s="255"/>
    </row>
    <row r="271" spans="1:16" ht="13.2" customHeight="1" thickBot="1" x14ac:dyDescent="0.35">
      <c r="B271" s="276"/>
      <c r="C271" s="277"/>
      <c r="D271" s="277"/>
      <c r="E271" s="277"/>
      <c r="F271" s="277"/>
      <c r="G271" s="277"/>
      <c r="H271" s="277"/>
      <c r="I271" s="277"/>
      <c r="J271" s="277"/>
      <c r="K271" s="277"/>
      <c r="L271" s="255"/>
      <c r="M271" s="255"/>
      <c r="N271" s="255"/>
      <c r="O271" s="255"/>
      <c r="P271" s="255"/>
    </row>
    <row r="272" spans="1:16" ht="13.2" customHeight="1" thickBot="1" x14ac:dyDescent="0.35">
      <c r="B272" s="423" t="s">
        <v>116</v>
      </c>
      <c r="C272" s="426" t="s">
        <v>8</v>
      </c>
      <c r="D272" s="427"/>
      <c r="E272" s="427"/>
      <c r="F272" s="428"/>
      <c r="G272" s="426" t="s">
        <v>9</v>
      </c>
      <c r="H272" s="427"/>
      <c r="I272" s="427"/>
      <c r="J272" s="428"/>
      <c r="K272" s="407" t="s">
        <v>117</v>
      </c>
      <c r="L272" s="255"/>
      <c r="M272" s="255"/>
      <c r="N272" s="255"/>
      <c r="O272" s="255"/>
      <c r="P272" s="255"/>
    </row>
    <row r="273" spans="1:16" ht="13.2" customHeight="1" x14ac:dyDescent="0.3">
      <c r="B273" s="424"/>
      <c r="C273" s="431" t="s">
        <v>118</v>
      </c>
      <c r="D273" s="429" t="s">
        <v>13</v>
      </c>
      <c r="E273" s="429" t="s">
        <v>14</v>
      </c>
      <c r="F273" s="417" t="s">
        <v>15</v>
      </c>
      <c r="G273" s="431" t="s">
        <v>118</v>
      </c>
      <c r="H273" s="429" t="s">
        <v>119</v>
      </c>
      <c r="I273" s="429" t="s">
        <v>18</v>
      </c>
      <c r="J273" s="417" t="s">
        <v>19</v>
      </c>
      <c r="K273" s="408"/>
      <c r="L273" s="255"/>
      <c r="M273" s="255"/>
      <c r="N273" s="255"/>
      <c r="O273" s="255"/>
      <c r="P273" s="255"/>
    </row>
    <row r="274" spans="1:16" ht="46.5" customHeight="1" thickBot="1" x14ac:dyDescent="0.35">
      <c r="B274" s="425"/>
      <c r="C274" s="435"/>
      <c r="D274" s="436"/>
      <c r="E274" s="436"/>
      <c r="F274" s="437"/>
      <c r="G274" s="435"/>
      <c r="H274" s="436"/>
      <c r="I274" s="436"/>
      <c r="J274" s="437"/>
      <c r="K274" s="409"/>
      <c r="L274" s="255"/>
      <c r="M274" s="255"/>
      <c r="N274" s="255"/>
      <c r="O274" s="255"/>
      <c r="P274" s="255"/>
    </row>
    <row r="275" spans="1:16" ht="13.2" customHeight="1" x14ac:dyDescent="0.3">
      <c r="B275" s="178" t="s">
        <v>188</v>
      </c>
      <c r="C275" s="195">
        <f>F275+D275</f>
        <v>21.43</v>
      </c>
      <c r="D275" s="196">
        <f>C270</f>
        <v>21.43</v>
      </c>
      <c r="E275" s="196">
        <f>C270</f>
        <v>21.43</v>
      </c>
      <c r="F275" s="197">
        <v>0</v>
      </c>
      <c r="G275" s="195">
        <v>0</v>
      </c>
      <c r="H275" s="196">
        <v>0</v>
      </c>
      <c r="I275" s="196">
        <v>0</v>
      </c>
      <c r="J275" s="197"/>
      <c r="K275" s="198">
        <f>C275+G275</f>
        <v>21.43</v>
      </c>
      <c r="L275" s="255"/>
      <c r="M275" s="255"/>
      <c r="N275" s="255"/>
      <c r="O275" s="255"/>
      <c r="P275" s="255"/>
    </row>
    <row r="276" spans="1:16" ht="13.2" customHeight="1" x14ac:dyDescent="0.3">
      <c r="B276" s="178" t="s">
        <v>121</v>
      </c>
      <c r="C276" s="179">
        <f t="shared" ref="C276:C277" si="21">F276+D276</f>
        <v>12.475</v>
      </c>
      <c r="D276" s="199">
        <f>C268</f>
        <v>12.475</v>
      </c>
      <c r="E276" s="199">
        <f>C268</f>
        <v>12.475</v>
      </c>
      <c r="F276" s="200">
        <f>F281</f>
        <v>0</v>
      </c>
      <c r="G276" s="179">
        <f>SUM(H276:J276)</f>
        <v>0</v>
      </c>
      <c r="H276" s="199">
        <f>C266*D269</f>
        <v>0</v>
      </c>
      <c r="I276" s="199">
        <f>C266*D270</f>
        <v>0</v>
      </c>
      <c r="J276" s="200"/>
      <c r="K276" s="198">
        <f>C276+G276</f>
        <v>12.475</v>
      </c>
      <c r="L276" s="255"/>
      <c r="M276" s="255"/>
      <c r="N276" s="255"/>
      <c r="O276" s="255"/>
      <c r="P276" s="255"/>
    </row>
    <row r="277" spans="1:16" ht="13.2" customHeight="1" thickBot="1" x14ac:dyDescent="0.35">
      <c r="B277" s="201" t="s">
        <v>122</v>
      </c>
      <c r="C277" s="202">
        <f t="shared" si="21"/>
        <v>33.905000000000001</v>
      </c>
      <c r="D277" s="203">
        <f t="shared" ref="D277:K277" si="22">D275+D276</f>
        <v>33.905000000000001</v>
      </c>
      <c r="E277" s="203">
        <f t="shared" si="22"/>
        <v>33.905000000000001</v>
      </c>
      <c r="F277" s="204">
        <f t="shared" si="22"/>
        <v>0</v>
      </c>
      <c r="G277" s="202">
        <f t="shared" si="22"/>
        <v>0</v>
      </c>
      <c r="H277" s="203">
        <f t="shared" si="22"/>
        <v>0</v>
      </c>
      <c r="I277" s="203">
        <f t="shared" si="22"/>
        <v>0</v>
      </c>
      <c r="J277" s="204">
        <f t="shared" si="22"/>
        <v>0</v>
      </c>
      <c r="K277" s="205">
        <f t="shared" si="22"/>
        <v>33.905000000000001</v>
      </c>
      <c r="L277" s="255"/>
      <c r="M277" s="255"/>
      <c r="N277" s="255"/>
      <c r="O277" s="255"/>
      <c r="P277" s="255"/>
    </row>
    <row r="278" spans="1:16" ht="13.2" customHeight="1" thickBot="1" x14ac:dyDescent="0.35">
      <c r="B278" s="276"/>
      <c r="C278" s="277"/>
      <c r="D278" s="277"/>
      <c r="E278" s="277"/>
      <c r="F278" s="277"/>
      <c r="G278" s="277"/>
      <c r="H278" s="277"/>
      <c r="I278" s="277"/>
      <c r="J278" s="277"/>
      <c r="K278" s="277"/>
      <c r="L278" s="255"/>
      <c r="M278" s="255"/>
      <c r="N278" s="255"/>
      <c r="O278" s="255"/>
      <c r="P278" s="255"/>
    </row>
    <row r="279" spans="1:16" ht="13.2" customHeight="1" thickBot="1" x14ac:dyDescent="0.35">
      <c r="B279" s="423" t="s">
        <v>132</v>
      </c>
      <c r="C279" s="426" t="s">
        <v>8</v>
      </c>
      <c r="D279" s="427"/>
      <c r="E279" s="427"/>
      <c r="F279" s="428"/>
      <c r="G279" s="426" t="s">
        <v>9</v>
      </c>
      <c r="H279" s="427"/>
      <c r="I279" s="427"/>
      <c r="J279" s="428"/>
      <c r="K279" s="407" t="s">
        <v>117</v>
      </c>
      <c r="L279" s="255"/>
      <c r="M279" s="255"/>
      <c r="N279" s="255"/>
      <c r="O279" s="255"/>
      <c r="P279" s="255"/>
    </row>
    <row r="280" spans="1:16" ht="13.2" customHeight="1" x14ac:dyDescent="0.3">
      <c r="B280" s="424"/>
      <c r="C280" s="431" t="s">
        <v>118</v>
      </c>
      <c r="D280" s="429" t="s">
        <v>13</v>
      </c>
      <c r="E280" s="429" t="s">
        <v>14</v>
      </c>
      <c r="F280" s="417" t="s">
        <v>15</v>
      </c>
      <c r="G280" s="431" t="s">
        <v>118</v>
      </c>
      <c r="H280" s="429" t="s">
        <v>119</v>
      </c>
      <c r="I280" s="429" t="s">
        <v>18</v>
      </c>
      <c r="J280" s="417" t="s">
        <v>19</v>
      </c>
      <c r="K280" s="408"/>
      <c r="L280" s="255"/>
      <c r="M280" s="255"/>
      <c r="N280" s="255"/>
      <c r="O280" s="255"/>
      <c r="P280" s="255"/>
    </row>
    <row r="281" spans="1:16" ht="44.25" customHeight="1" thickBot="1" x14ac:dyDescent="0.35">
      <c r="B281" s="425"/>
      <c r="C281" s="435"/>
      <c r="D281" s="436"/>
      <c r="E281" s="436"/>
      <c r="F281" s="437"/>
      <c r="G281" s="435"/>
      <c r="H281" s="436"/>
      <c r="I281" s="436"/>
      <c r="J281" s="437"/>
      <c r="K281" s="409"/>
      <c r="L281" s="255"/>
      <c r="M281" s="255"/>
      <c r="N281" s="255"/>
      <c r="O281" s="255"/>
      <c r="P281" s="255"/>
    </row>
    <row r="282" spans="1:16" ht="13.2" customHeight="1" x14ac:dyDescent="0.3">
      <c r="B282" s="178" t="s">
        <v>133</v>
      </c>
      <c r="C282" s="215">
        <f>D282+F282</f>
        <v>0.96909363042725127</v>
      </c>
      <c r="D282" s="216">
        <f>D233</f>
        <v>0.39804804095041924</v>
      </c>
      <c r="E282" s="216">
        <f>E233</f>
        <v>0.12438321747358057</v>
      </c>
      <c r="F282" s="217">
        <f>F233</f>
        <v>0.57104558947683204</v>
      </c>
      <c r="G282" s="215">
        <f>H282+I282+J282</f>
        <v>1.2648944449255191</v>
      </c>
      <c r="H282" s="216">
        <f>H233</f>
        <v>0.49452431334043878</v>
      </c>
      <c r="I282" s="216">
        <f>I233</f>
        <v>0.63809149937038034</v>
      </c>
      <c r="J282" s="217">
        <f>J233</f>
        <v>0.13227863221469999</v>
      </c>
      <c r="K282" s="80">
        <f>C282+G282</f>
        <v>2.2339880753527703</v>
      </c>
      <c r="L282" s="255"/>
      <c r="M282" s="255"/>
      <c r="N282" s="255"/>
      <c r="O282" s="255"/>
      <c r="P282" s="255"/>
    </row>
    <row r="283" spans="1:16" ht="13.2" customHeight="1" x14ac:dyDescent="0.3">
      <c r="B283" s="178" t="s">
        <v>134</v>
      </c>
      <c r="C283" s="218">
        <f>D283+F283</f>
        <v>1.0139763444360539</v>
      </c>
      <c r="D283" s="219">
        <f>($E$49+D277)/$F$18</f>
        <v>0.44293075495922174</v>
      </c>
      <c r="E283" s="219">
        <f>($F$49+E277)/$F$18</f>
        <v>0.16926593148238306</v>
      </c>
      <c r="F283" s="220">
        <f>($G$49+F277)/$G$18</f>
        <v>0.57104558947683204</v>
      </c>
      <c r="G283" s="218">
        <f>H283+I283+J283</f>
        <v>1.2648944449255191</v>
      </c>
      <c r="H283" s="219">
        <f>(H277+$I$49)/$I$18</f>
        <v>0.49452431334043878</v>
      </c>
      <c r="I283" s="219">
        <f>(I277+$J$49)/$J$18</f>
        <v>0.63809149937038034</v>
      </c>
      <c r="J283" s="220">
        <f>(J277+$K$49)/$K$18</f>
        <v>0.13227863221469999</v>
      </c>
      <c r="K283" s="80">
        <f>C283+G283</f>
        <v>2.2788707893615729</v>
      </c>
      <c r="L283" s="255"/>
      <c r="M283" s="255"/>
      <c r="N283" s="255"/>
      <c r="O283" s="255"/>
      <c r="P283" s="255"/>
    </row>
    <row r="284" spans="1:16" ht="13.2" customHeight="1" thickBot="1" x14ac:dyDescent="0.35">
      <c r="B284" s="221" t="s">
        <v>135</v>
      </c>
      <c r="C284" s="222">
        <f>C283-C282</f>
        <v>4.4882714008802616E-2</v>
      </c>
      <c r="D284" s="223">
        <f t="shared" ref="D284:J284" si="23">D283-D282</f>
        <v>4.4882714008802505E-2</v>
      </c>
      <c r="E284" s="223">
        <f t="shared" si="23"/>
        <v>4.4882714008802491E-2</v>
      </c>
      <c r="F284" s="224">
        <f t="shared" si="23"/>
        <v>0</v>
      </c>
      <c r="G284" s="222">
        <f t="shared" si="23"/>
        <v>0</v>
      </c>
      <c r="H284" s="223">
        <f t="shared" si="23"/>
        <v>0</v>
      </c>
      <c r="I284" s="223">
        <f t="shared" si="23"/>
        <v>0</v>
      </c>
      <c r="J284" s="224">
        <f t="shared" si="23"/>
        <v>0</v>
      </c>
      <c r="K284" s="225">
        <f>C284+G284</f>
        <v>4.4882714008802616E-2</v>
      </c>
      <c r="L284" s="255"/>
      <c r="M284" s="255"/>
      <c r="N284" s="255"/>
      <c r="O284" s="255"/>
      <c r="P284" s="255"/>
    </row>
    <row r="285" spans="1:16" ht="15" customHeight="1" x14ac:dyDescent="0.3">
      <c r="B285" s="276"/>
      <c r="C285" s="277"/>
      <c r="D285" s="277"/>
      <c r="E285" s="277"/>
      <c r="F285" s="277"/>
      <c r="G285" s="277"/>
      <c r="H285" s="277"/>
      <c r="I285" s="277"/>
      <c r="J285" s="277"/>
      <c r="K285" s="277"/>
      <c r="L285" s="255"/>
      <c r="M285" s="255"/>
      <c r="N285" s="255"/>
      <c r="O285" s="255"/>
      <c r="P285" s="255"/>
    </row>
    <row r="286" spans="1:16" ht="15" hidden="1" thickBot="1" x14ac:dyDescent="0.35">
      <c r="A286" s="297" t="s">
        <v>189</v>
      </c>
      <c r="B286" s="298"/>
      <c r="C286" s="298"/>
      <c r="D286" s="298"/>
      <c r="E286" s="298"/>
      <c r="F286" s="298"/>
      <c r="G286" s="298"/>
      <c r="H286" s="298"/>
      <c r="I286" s="298"/>
      <c r="J286" s="298"/>
      <c r="K286" s="298"/>
      <c r="L286" s="278"/>
      <c r="M286" s="278"/>
      <c r="N286" s="278"/>
      <c r="O286" s="278"/>
      <c r="P286" s="255"/>
    </row>
    <row r="287" spans="1:16" hidden="1" x14ac:dyDescent="0.3">
      <c r="A287" s="299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255"/>
      <c r="M287" s="255"/>
      <c r="N287" s="255"/>
      <c r="O287" s="255"/>
      <c r="P287" s="255"/>
    </row>
    <row r="288" spans="1:16" ht="15" hidden="1" thickBot="1" x14ac:dyDescent="0.35">
      <c r="A288" s="299"/>
      <c r="B288" s="493" t="s">
        <v>176</v>
      </c>
      <c r="C288" s="494"/>
      <c r="D288" s="495"/>
      <c r="E288" s="300"/>
      <c r="F288" s="300"/>
      <c r="G288" s="300"/>
      <c r="H288" s="300"/>
      <c r="I288" s="300"/>
      <c r="J288" s="300"/>
      <c r="K288" s="300"/>
      <c r="L288" s="255"/>
      <c r="M288" s="255"/>
      <c r="N288" s="255"/>
      <c r="O288" s="255"/>
      <c r="P288" s="255"/>
    </row>
    <row r="289" spans="1:16" hidden="1" x14ac:dyDescent="0.3">
      <c r="A289" s="299"/>
      <c r="B289" s="301" t="s">
        <v>190</v>
      </c>
      <c r="C289" s="496">
        <v>0.20499999999999999</v>
      </c>
      <c r="D289" s="497"/>
      <c r="E289" s="300"/>
      <c r="F289" s="300"/>
      <c r="G289" s="300"/>
      <c r="H289" s="300"/>
      <c r="I289" s="300"/>
      <c r="J289" s="300"/>
      <c r="K289" s="300"/>
      <c r="L289" s="255"/>
      <c r="M289" s="255"/>
      <c r="N289" s="255"/>
      <c r="O289" s="255"/>
      <c r="P289" s="255"/>
    </row>
    <row r="290" spans="1:16" hidden="1" x14ac:dyDescent="0.3">
      <c r="A290" s="299"/>
      <c r="B290" s="302" t="s">
        <v>180</v>
      </c>
      <c r="C290" s="479">
        <v>20</v>
      </c>
      <c r="D290" s="480"/>
      <c r="E290" s="300"/>
      <c r="F290" s="300"/>
      <c r="G290" s="300"/>
      <c r="H290" s="300"/>
      <c r="I290" s="300"/>
      <c r="J290" s="300"/>
      <c r="K290" s="300"/>
      <c r="L290" s="255"/>
      <c r="M290" s="255"/>
      <c r="N290" s="255"/>
      <c r="O290" s="255"/>
      <c r="P290" s="255"/>
    </row>
    <row r="291" spans="1:16" hidden="1" x14ac:dyDescent="0.3">
      <c r="A291" s="299"/>
      <c r="B291" s="302" t="s">
        <v>191</v>
      </c>
      <c r="C291" s="479">
        <v>250000</v>
      </c>
      <c r="D291" s="480"/>
      <c r="E291" s="300"/>
      <c r="F291" s="300"/>
      <c r="G291" s="300"/>
      <c r="H291" s="300"/>
      <c r="I291" s="300"/>
      <c r="J291" s="300"/>
      <c r="K291" s="300"/>
      <c r="L291" s="255"/>
      <c r="M291" s="255"/>
      <c r="N291" s="255"/>
      <c r="O291" s="255"/>
      <c r="P291" s="255"/>
    </row>
    <row r="292" spans="1:16" hidden="1" x14ac:dyDescent="0.3">
      <c r="A292" s="299"/>
      <c r="B292" s="303" t="s">
        <v>192</v>
      </c>
      <c r="C292" s="479">
        <f>C291*C289/1000</f>
        <v>51.25</v>
      </c>
      <c r="D292" s="480"/>
      <c r="E292" s="300"/>
      <c r="F292" s="300"/>
      <c r="G292" s="300"/>
      <c r="H292" s="300"/>
      <c r="I292" s="300"/>
      <c r="J292" s="300"/>
      <c r="K292" s="300"/>
      <c r="L292" s="255"/>
      <c r="M292" s="255"/>
      <c r="N292" s="255"/>
      <c r="O292" s="255"/>
      <c r="P292" s="255"/>
    </row>
    <row r="293" spans="1:16" hidden="1" x14ac:dyDescent="0.3">
      <c r="A293" s="299"/>
      <c r="B293" s="302" t="s">
        <v>193</v>
      </c>
      <c r="C293" s="479">
        <v>3075</v>
      </c>
      <c r="D293" s="480"/>
      <c r="E293" s="300"/>
      <c r="F293" s="300"/>
      <c r="G293" s="300"/>
      <c r="H293" s="300"/>
      <c r="I293" s="300"/>
      <c r="J293" s="300"/>
      <c r="K293" s="300"/>
      <c r="L293" s="255"/>
      <c r="M293" s="255"/>
      <c r="N293" s="255"/>
      <c r="O293" s="255"/>
      <c r="P293" s="255"/>
    </row>
    <row r="294" spans="1:16" hidden="1" x14ac:dyDescent="0.3">
      <c r="A294" s="299"/>
      <c r="B294" s="302" t="s">
        <v>178</v>
      </c>
      <c r="C294" s="498">
        <v>205</v>
      </c>
      <c r="D294" s="499"/>
      <c r="E294" s="300"/>
      <c r="F294" s="300"/>
      <c r="G294" s="300"/>
      <c r="H294" s="300"/>
      <c r="I294" s="300"/>
      <c r="J294" s="300"/>
      <c r="K294" s="300"/>
      <c r="L294" s="255"/>
      <c r="M294" s="255"/>
      <c r="N294" s="255"/>
      <c r="O294" s="255"/>
      <c r="P294" s="255"/>
    </row>
    <row r="295" spans="1:16" hidden="1" x14ac:dyDescent="0.3">
      <c r="A295" s="299"/>
      <c r="B295" s="302" t="s">
        <v>194</v>
      </c>
      <c r="C295" s="479">
        <v>61.5</v>
      </c>
      <c r="D295" s="480"/>
      <c r="E295" s="300"/>
      <c r="F295" s="300"/>
      <c r="G295" s="300"/>
      <c r="H295" s="300"/>
      <c r="I295" s="300"/>
      <c r="J295" s="300"/>
      <c r="K295" s="300"/>
      <c r="L295" s="255"/>
      <c r="M295" s="255"/>
      <c r="N295" s="255"/>
      <c r="O295" s="255"/>
      <c r="P295" s="255"/>
    </row>
    <row r="296" spans="1:16" hidden="1" x14ac:dyDescent="0.3">
      <c r="A296" s="299"/>
      <c r="B296" s="302" t="s">
        <v>179</v>
      </c>
      <c r="C296" s="479">
        <f>(C294-C295)/C290</f>
        <v>7.1749999999999998</v>
      </c>
      <c r="D296" s="480"/>
      <c r="E296" s="300"/>
      <c r="F296" s="300"/>
      <c r="G296" s="300"/>
      <c r="H296" s="300"/>
      <c r="I296" s="300"/>
      <c r="J296" s="300"/>
      <c r="K296" s="300"/>
      <c r="L296" s="255"/>
      <c r="M296" s="255"/>
      <c r="N296" s="255"/>
      <c r="O296" s="255"/>
      <c r="P296" s="255"/>
    </row>
    <row r="297" spans="1:16" hidden="1" x14ac:dyDescent="0.3">
      <c r="A297" s="299"/>
      <c r="B297" s="481" t="s">
        <v>195</v>
      </c>
      <c r="C297" s="482"/>
      <c r="D297" s="483"/>
      <c r="E297" s="300"/>
      <c r="F297" s="300"/>
      <c r="G297" s="300"/>
      <c r="H297" s="300"/>
      <c r="I297" s="300"/>
      <c r="J297" s="300"/>
      <c r="K297" s="300"/>
      <c r="L297" s="255"/>
      <c r="M297" s="255"/>
      <c r="N297" s="255"/>
      <c r="O297" s="255"/>
      <c r="P297" s="255"/>
    </row>
    <row r="298" spans="1:16" hidden="1" x14ac:dyDescent="0.3">
      <c r="A298" s="299"/>
      <c r="B298" s="302" t="s">
        <v>196</v>
      </c>
      <c r="C298" s="304">
        <v>24000</v>
      </c>
      <c r="D298" s="305">
        <f>C298/C291</f>
        <v>9.6000000000000002E-2</v>
      </c>
      <c r="E298" s="300"/>
      <c r="F298" s="300"/>
      <c r="G298" s="300"/>
      <c r="H298" s="300"/>
      <c r="I298" s="300"/>
      <c r="J298" s="300"/>
      <c r="K298" s="300"/>
      <c r="L298" s="255"/>
      <c r="M298" s="255"/>
      <c r="N298" s="255"/>
      <c r="O298" s="255"/>
      <c r="P298" s="255"/>
    </row>
    <row r="299" spans="1:16" hidden="1" x14ac:dyDescent="0.3">
      <c r="A299" s="299"/>
      <c r="B299" s="302" t="s">
        <v>197</v>
      </c>
      <c r="C299" s="304">
        <v>70000</v>
      </c>
      <c r="D299" s="305">
        <f>C299/C291</f>
        <v>0.28000000000000003</v>
      </c>
      <c r="E299" s="300"/>
      <c r="F299" s="300"/>
      <c r="G299" s="300"/>
      <c r="H299" s="300"/>
      <c r="I299" s="300"/>
      <c r="J299" s="300"/>
      <c r="K299" s="300"/>
      <c r="L299" s="255"/>
      <c r="M299" s="255"/>
      <c r="N299" s="255"/>
      <c r="O299" s="255"/>
      <c r="P299" s="255"/>
    </row>
    <row r="300" spans="1:16" ht="15" hidden="1" thickBot="1" x14ac:dyDescent="0.35">
      <c r="A300" s="299"/>
      <c r="B300" s="306" t="s">
        <v>198</v>
      </c>
      <c r="C300" s="307">
        <v>156000</v>
      </c>
      <c r="D300" s="308">
        <f>C300/C291</f>
        <v>0.624</v>
      </c>
      <c r="E300" s="300"/>
      <c r="F300" s="300"/>
      <c r="G300" s="300"/>
      <c r="H300" s="300"/>
      <c r="I300" s="300"/>
      <c r="J300" s="300"/>
      <c r="K300" s="300"/>
      <c r="L300" s="255"/>
      <c r="M300" s="255"/>
      <c r="N300" s="255"/>
      <c r="O300" s="255"/>
      <c r="P300" s="255"/>
    </row>
    <row r="301" spans="1:16" hidden="1" x14ac:dyDescent="0.3">
      <c r="A301" s="299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  <c r="L301" s="255"/>
      <c r="M301" s="255"/>
      <c r="N301" s="255"/>
      <c r="O301" s="255"/>
      <c r="P301" s="255"/>
    </row>
    <row r="302" spans="1:16" ht="15" hidden="1" thickBot="1" x14ac:dyDescent="0.35">
      <c r="A302" s="299"/>
      <c r="B302" s="473" t="s">
        <v>116</v>
      </c>
      <c r="C302" s="476" t="s">
        <v>8</v>
      </c>
      <c r="D302" s="477"/>
      <c r="E302" s="477"/>
      <c r="F302" s="478"/>
      <c r="G302" s="476" t="s">
        <v>9</v>
      </c>
      <c r="H302" s="477"/>
      <c r="I302" s="477"/>
      <c r="J302" s="478"/>
      <c r="K302" s="484" t="s">
        <v>117</v>
      </c>
      <c r="L302" s="255"/>
      <c r="M302" s="255"/>
      <c r="N302" s="255"/>
      <c r="O302" s="255"/>
      <c r="P302" s="255"/>
    </row>
    <row r="303" spans="1:16" hidden="1" x14ac:dyDescent="0.3">
      <c r="A303" s="299"/>
      <c r="B303" s="474"/>
      <c r="C303" s="487" t="s">
        <v>118</v>
      </c>
      <c r="D303" s="489" t="s">
        <v>13</v>
      </c>
      <c r="E303" s="489" t="s">
        <v>14</v>
      </c>
      <c r="F303" s="491" t="s">
        <v>15</v>
      </c>
      <c r="G303" s="487" t="s">
        <v>118</v>
      </c>
      <c r="H303" s="489" t="s">
        <v>119</v>
      </c>
      <c r="I303" s="489" t="s">
        <v>18</v>
      </c>
      <c r="J303" s="491" t="s">
        <v>19</v>
      </c>
      <c r="K303" s="485"/>
      <c r="L303" s="255"/>
      <c r="M303" s="255"/>
      <c r="N303" s="255"/>
      <c r="O303" s="255"/>
      <c r="P303" s="255"/>
    </row>
    <row r="304" spans="1:16" ht="34.200000000000003" hidden="1" customHeight="1" thickBot="1" x14ac:dyDescent="0.35">
      <c r="A304" s="299"/>
      <c r="B304" s="475"/>
      <c r="C304" s="488"/>
      <c r="D304" s="490"/>
      <c r="E304" s="490"/>
      <c r="F304" s="492"/>
      <c r="G304" s="488"/>
      <c r="H304" s="490"/>
      <c r="I304" s="490"/>
      <c r="J304" s="492"/>
      <c r="K304" s="486"/>
      <c r="L304" s="255"/>
      <c r="M304" s="255"/>
      <c r="N304" s="255"/>
      <c r="O304" s="255"/>
      <c r="P304" s="255"/>
    </row>
    <row r="305" spans="1:16" hidden="1" x14ac:dyDescent="0.3">
      <c r="A305" s="299"/>
      <c r="B305" s="309" t="s">
        <v>199</v>
      </c>
      <c r="C305" s="310">
        <f>F305+D305</f>
        <v>-4.92</v>
      </c>
      <c r="D305" s="311">
        <f>C298*C289/1000*-1</f>
        <v>-4.92</v>
      </c>
      <c r="E305" s="311">
        <f>(C298*C289/1000)*-1</f>
        <v>-4.92</v>
      </c>
      <c r="F305" s="312">
        <v>0</v>
      </c>
      <c r="G305" s="310">
        <f>SUM(H305:J305)</f>
        <v>-46.33</v>
      </c>
      <c r="H305" s="311">
        <f>C299*C289/1000*-1</f>
        <v>-14.35</v>
      </c>
      <c r="I305" s="311">
        <f>C300*C289/1000*-1</f>
        <v>-31.979999999999997</v>
      </c>
      <c r="J305" s="312"/>
      <c r="K305" s="313">
        <f>C305+G305</f>
        <v>-51.25</v>
      </c>
      <c r="L305" s="255"/>
      <c r="M305" s="255"/>
      <c r="N305" s="255"/>
      <c r="O305" s="255"/>
      <c r="P305" s="255"/>
    </row>
    <row r="306" spans="1:16" hidden="1" x14ac:dyDescent="0.3">
      <c r="A306" s="299"/>
      <c r="B306" s="309" t="s">
        <v>200</v>
      </c>
      <c r="C306" s="314">
        <f t="shared" ref="C306:C308" si="24">F306+D306</f>
        <v>0.29519999999999996</v>
      </c>
      <c r="D306" s="315">
        <f>C293*D298/1000</f>
        <v>0.29519999999999996</v>
      </c>
      <c r="E306" s="315">
        <f>C293*D298/1000</f>
        <v>0.29519999999999996</v>
      </c>
      <c r="F306" s="316"/>
      <c r="G306" s="314">
        <f>SUM(H306:J306)</f>
        <v>2.7798000000000003</v>
      </c>
      <c r="H306" s="315">
        <f>C293*D299/1000</f>
        <v>0.8610000000000001</v>
      </c>
      <c r="I306" s="315">
        <f>C293*D300/1000</f>
        <v>1.9188000000000001</v>
      </c>
      <c r="J306" s="316"/>
      <c r="K306" s="313"/>
      <c r="L306" s="255"/>
      <c r="M306" s="255"/>
      <c r="N306" s="255"/>
      <c r="O306" s="255"/>
      <c r="P306" s="255"/>
    </row>
    <row r="307" spans="1:16" hidden="1" x14ac:dyDescent="0.3">
      <c r="A307" s="299"/>
      <c r="B307" s="309" t="s">
        <v>121</v>
      </c>
      <c r="C307" s="317">
        <f t="shared" si="24"/>
        <v>0.68879999999999997</v>
      </c>
      <c r="D307" s="318">
        <f>C296*D298</f>
        <v>0.68879999999999997</v>
      </c>
      <c r="E307" s="318">
        <f>C296*D298</f>
        <v>0.68879999999999997</v>
      </c>
      <c r="F307" s="319">
        <f>F312</f>
        <v>0</v>
      </c>
      <c r="G307" s="317">
        <f>SUM(H307:J307)</f>
        <v>6.4862000000000002</v>
      </c>
      <c r="H307" s="318">
        <f>C296*D299</f>
        <v>2.0090000000000003</v>
      </c>
      <c r="I307" s="318">
        <f>C296*D300</f>
        <v>4.4771999999999998</v>
      </c>
      <c r="J307" s="319"/>
      <c r="K307" s="313">
        <f>C307+G307</f>
        <v>7.1749999999999998</v>
      </c>
      <c r="L307" s="255"/>
      <c r="M307" s="255"/>
      <c r="N307" s="255"/>
      <c r="O307" s="255"/>
      <c r="P307" s="255"/>
    </row>
    <row r="308" spans="1:16" ht="15" hidden="1" thickBot="1" x14ac:dyDescent="0.35">
      <c r="A308" s="299"/>
      <c r="B308" s="320" t="s">
        <v>122</v>
      </c>
      <c r="C308" s="321">
        <f t="shared" si="24"/>
        <v>-4.2312000000000003</v>
      </c>
      <c r="D308" s="322">
        <f t="shared" ref="D308:J308" si="25">D305+D307</f>
        <v>-4.2312000000000003</v>
      </c>
      <c r="E308" s="322">
        <f t="shared" si="25"/>
        <v>-4.2312000000000003</v>
      </c>
      <c r="F308" s="323">
        <f t="shared" si="25"/>
        <v>0</v>
      </c>
      <c r="G308" s="321">
        <f t="shared" si="25"/>
        <v>-39.843800000000002</v>
      </c>
      <c r="H308" s="322">
        <f t="shared" si="25"/>
        <v>-12.340999999999999</v>
      </c>
      <c r="I308" s="322">
        <f t="shared" si="25"/>
        <v>-27.502799999999997</v>
      </c>
      <c r="J308" s="323">
        <f t="shared" si="25"/>
        <v>0</v>
      </c>
      <c r="K308" s="324">
        <f>K305+K307</f>
        <v>-44.075000000000003</v>
      </c>
      <c r="L308" s="255"/>
      <c r="M308" s="255"/>
      <c r="N308" s="255"/>
      <c r="O308" s="255"/>
      <c r="P308" s="255"/>
    </row>
    <row r="309" spans="1:16" hidden="1" x14ac:dyDescent="0.3">
      <c r="A309" s="299"/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  <c r="L309" s="255"/>
      <c r="M309" s="255"/>
      <c r="N309" s="255"/>
      <c r="O309" s="255"/>
      <c r="P309" s="255"/>
    </row>
    <row r="310" spans="1:16" ht="15" hidden="1" thickBot="1" x14ac:dyDescent="0.35">
      <c r="A310" s="299"/>
      <c r="B310" s="473" t="s">
        <v>132</v>
      </c>
      <c r="C310" s="476" t="s">
        <v>8</v>
      </c>
      <c r="D310" s="477"/>
      <c r="E310" s="477"/>
      <c r="F310" s="478"/>
      <c r="G310" s="476" t="s">
        <v>9</v>
      </c>
      <c r="H310" s="477"/>
      <c r="I310" s="477"/>
      <c r="J310" s="478"/>
      <c r="K310" s="484" t="s">
        <v>117</v>
      </c>
      <c r="L310" s="255"/>
      <c r="M310" s="255"/>
      <c r="N310" s="255"/>
      <c r="O310" s="255"/>
      <c r="P310" s="255"/>
    </row>
    <row r="311" spans="1:16" hidden="1" x14ac:dyDescent="0.3">
      <c r="A311" s="299"/>
      <c r="B311" s="474"/>
      <c r="C311" s="487" t="s">
        <v>118</v>
      </c>
      <c r="D311" s="489" t="s">
        <v>13</v>
      </c>
      <c r="E311" s="489" t="s">
        <v>14</v>
      </c>
      <c r="F311" s="491" t="s">
        <v>15</v>
      </c>
      <c r="G311" s="487" t="s">
        <v>118</v>
      </c>
      <c r="H311" s="489" t="s">
        <v>119</v>
      </c>
      <c r="I311" s="489" t="s">
        <v>18</v>
      </c>
      <c r="J311" s="491" t="s">
        <v>19</v>
      </c>
      <c r="K311" s="485"/>
      <c r="L311" s="255"/>
      <c r="M311" s="255"/>
      <c r="N311" s="255"/>
      <c r="O311" s="255"/>
      <c r="P311" s="255"/>
    </row>
    <row r="312" spans="1:16" ht="33.6" hidden="1" customHeight="1" thickBot="1" x14ac:dyDescent="0.35">
      <c r="A312" s="299"/>
      <c r="B312" s="475"/>
      <c r="C312" s="488"/>
      <c r="D312" s="490"/>
      <c r="E312" s="490"/>
      <c r="F312" s="492"/>
      <c r="G312" s="488"/>
      <c r="H312" s="490"/>
      <c r="I312" s="490"/>
      <c r="J312" s="492"/>
      <c r="K312" s="486"/>
      <c r="L312" s="255"/>
      <c r="M312" s="255"/>
      <c r="N312" s="255"/>
      <c r="O312" s="255"/>
      <c r="P312" s="255"/>
    </row>
    <row r="313" spans="1:16" hidden="1" x14ac:dyDescent="0.3">
      <c r="A313" s="299"/>
      <c r="B313" s="309" t="s">
        <v>133</v>
      </c>
      <c r="C313" s="325">
        <f>D313+F313</f>
        <v>0.96909363042725127</v>
      </c>
      <c r="D313" s="326">
        <f t="shared" ref="D313:J313" si="26">D233</f>
        <v>0.39804804095041924</v>
      </c>
      <c r="E313" s="326">
        <f t="shared" si="26"/>
        <v>0.12438321747358057</v>
      </c>
      <c r="F313" s="327">
        <f t="shared" si="26"/>
        <v>0.57104558947683204</v>
      </c>
      <c r="G313" s="325">
        <f t="shared" si="26"/>
        <v>1.2648944449255191</v>
      </c>
      <c r="H313" s="326">
        <f t="shared" si="26"/>
        <v>0.49452431334043878</v>
      </c>
      <c r="I313" s="326">
        <f t="shared" si="26"/>
        <v>0.63809149937038034</v>
      </c>
      <c r="J313" s="327">
        <f t="shared" si="26"/>
        <v>0.13227863221469999</v>
      </c>
      <c r="K313" s="328">
        <f>C313+G313</f>
        <v>2.2339880753527703</v>
      </c>
      <c r="L313" s="255"/>
      <c r="M313" s="255"/>
      <c r="N313" s="255"/>
      <c r="O313" s="255"/>
      <c r="P313" s="255"/>
    </row>
    <row r="314" spans="1:16" hidden="1" x14ac:dyDescent="0.3">
      <c r="A314" s="299"/>
      <c r="B314" s="309" t="s">
        <v>134</v>
      </c>
      <c r="C314" s="329">
        <f>D314+F314</f>
        <v>0.96349245834307351</v>
      </c>
      <c r="D314" s="330">
        <f>($E$49+D308)/$F$18</f>
        <v>0.39244686886624153</v>
      </c>
      <c r="E314" s="330">
        <f>($F$49+E308)/$F$18</f>
        <v>0.11878204538940287</v>
      </c>
      <c r="F314" s="331">
        <f>($G$49+F308)/$G$18</f>
        <v>0.57104558947683204</v>
      </c>
      <c r="G314" s="329">
        <f>H314+I314+J314</f>
        <v>1.2039029994325701</v>
      </c>
      <c r="H314" s="330">
        <f>(H308+$I$49)/$I$18</f>
        <v>0.47570246451473752</v>
      </c>
      <c r="I314" s="330">
        <f>(I308+$J$49)/$J$18</f>
        <v>0.5959219027031325</v>
      </c>
      <c r="J314" s="331">
        <f>(J308+$K$49)/$K$18</f>
        <v>0.13227863221469999</v>
      </c>
      <c r="K314" s="328">
        <f>C314+G314</f>
        <v>2.1673954577756436</v>
      </c>
      <c r="L314" s="255"/>
      <c r="M314" s="255"/>
      <c r="N314" s="255"/>
      <c r="O314" s="255"/>
      <c r="P314" s="255"/>
    </row>
    <row r="315" spans="1:16" ht="15" hidden="1" thickBot="1" x14ac:dyDescent="0.35">
      <c r="A315" s="299"/>
      <c r="B315" s="332" t="s">
        <v>135</v>
      </c>
      <c r="C315" s="333">
        <f>C314-C313</f>
        <v>-5.6011720841777635E-3</v>
      </c>
      <c r="D315" s="334">
        <f t="shared" ref="D315:J315" si="27">D314-D313</f>
        <v>-5.601172084177708E-3</v>
      </c>
      <c r="E315" s="334">
        <f t="shared" si="27"/>
        <v>-5.6011720841776941E-3</v>
      </c>
      <c r="F315" s="335">
        <f t="shared" si="27"/>
        <v>0</v>
      </c>
      <c r="G315" s="333">
        <f t="shared" si="27"/>
        <v>-6.0991445492948992E-2</v>
      </c>
      <c r="H315" s="334">
        <f t="shared" si="27"/>
        <v>-1.8821848825701259E-2</v>
      </c>
      <c r="I315" s="334">
        <f t="shared" si="27"/>
        <v>-4.2169596667247844E-2</v>
      </c>
      <c r="J315" s="335">
        <f t="shared" si="27"/>
        <v>0</v>
      </c>
      <c r="K315" s="336">
        <f>C315+G315</f>
        <v>-6.6592617577126756E-2</v>
      </c>
      <c r="L315" s="255"/>
      <c r="M315" s="255"/>
      <c r="N315" s="255"/>
      <c r="O315" s="255"/>
      <c r="P315" s="255"/>
    </row>
    <row r="316" spans="1:16" hidden="1" x14ac:dyDescent="0.3"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</row>
    <row r="317" spans="1:16" ht="15" outlineLevel="1" thickBot="1" x14ac:dyDescent="0.35">
      <c r="A317" s="1" t="s">
        <v>201</v>
      </c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55"/>
    </row>
    <row r="318" spans="1:16" ht="15.6" outlineLevel="1" thickTop="1" thickBot="1" x14ac:dyDescent="0.35"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</row>
    <row r="319" spans="1:16" ht="34.200000000000003" outlineLevel="1" x14ac:dyDescent="0.3">
      <c r="B319" s="190" t="s">
        <v>107</v>
      </c>
      <c r="C319" s="191" t="s">
        <v>108</v>
      </c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</row>
    <row r="320" spans="1:16" outlineLevel="1" x14ac:dyDescent="0.3">
      <c r="B320" s="178" t="s">
        <v>109</v>
      </c>
      <c r="C320" s="192">
        <v>0</v>
      </c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</row>
    <row r="321" spans="2:16" outlineLevel="1" x14ac:dyDescent="0.3">
      <c r="B321" s="178" t="s">
        <v>110</v>
      </c>
      <c r="C321" s="192">
        <v>0</v>
      </c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</row>
    <row r="322" spans="2:16" outlineLevel="1" x14ac:dyDescent="0.3">
      <c r="B322" s="178" t="s">
        <v>111</v>
      </c>
      <c r="C322" s="192">
        <v>178</v>
      </c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</row>
    <row r="323" spans="2:16" outlineLevel="1" x14ac:dyDescent="0.3">
      <c r="B323" s="178" t="s">
        <v>112</v>
      </c>
      <c r="C323" s="192">
        <v>178</v>
      </c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</row>
    <row r="324" spans="2:16" ht="15" outlineLevel="1" thickBot="1" x14ac:dyDescent="0.35">
      <c r="B324" s="184" t="s">
        <v>113</v>
      </c>
      <c r="C324" s="193">
        <v>178</v>
      </c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</row>
    <row r="325" spans="2:16" ht="15" outlineLevel="1" thickBot="1" x14ac:dyDescent="0.35"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</row>
    <row r="326" spans="2:16" ht="79.8" outlineLevel="1" x14ac:dyDescent="0.3">
      <c r="B326" s="194" t="s">
        <v>107</v>
      </c>
      <c r="C326" s="191" t="s">
        <v>114</v>
      </c>
      <c r="D326" s="191" t="s">
        <v>115</v>
      </c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</row>
    <row r="327" spans="2:16" outlineLevel="1" x14ac:dyDescent="0.3">
      <c r="B327" s="178" t="s">
        <v>109</v>
      </c>
      <c r="C327" s="192">
        <v>25.2</v>
      </c>
      <c r="D327" s="192">
        <f>C327*C320/1000</f>
        <v>0</v>
      </c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</row>
    <row r="328" spans="2:16" outlineLevel="1" x14ac:dyDescent="0.3">
      <c r="B328" s="178" t="s">
        <v>110</v>
      </c>
      <c r="C328" s="192">
        <v>25.2</v>
      </c>
      <c r="D328" s="192">
        <f t="shared" ref="D328:D331" si="28">C328*C321/1000</f>
        <v>0</v>
      </c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</row>
    <row r="329" spans="2:16" outlineLevel="1" x14ac:dyDescent="0.3">
      <c r="B329" s="178" t="s">
        <v>111</v>
      </c>
      <c r="C329" s="192">
        <v>25.2</v>
      </c>
      <c r="D329" s="192">
        <f t="shared" si="28"/>
        <v>4.4855999999999998</v>
      </c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</row>
    <row r="330" spans="2:16" outlineLevel="1" x14ac:dyDescent="0.3">
      <c r="B330" s="178" t="s">
        <v>112</v>
      </c>
      <c r="C330" s="192">
        <v>25.2</v>
      </c>
      <c r="D330" s="192">
        <f t="shared" si="28"/>
        <v>4.4855999999999998</v>
      </c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</row>
    <row r="331" spans="2:16" ht="15" outlineLevel="1" thickBot="1" x14ac:dyDescent="0.35">
      <c r="B331" s="184" t="s">
        <v>113</v>
      </c>
      <c r="C331" s="193">
        <v>25.2</v>
      </c>
      <c r="D331" s="193">
        <f t="shared" si="28"/>
        <v>4.4855999999999998</v>
      </c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</row>
    <row r="332" spans="2:16" ht="15" outlineLevel="1" thickBot="1" x14ac:dyDescent="0.35"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</row>
    <row r="333" spans="2:16" ht="15" outlineLevel="1" thickBot="1" x14ac:dyDescent="0.35">
      <c r="B333" s="423" t="s">
        <v>116</v>
      </c>
      <c r="C333" s="426" t="s">
        <v>8</v>
      </c>
      <c r="D333" s="427"/>
      <c r="E333" s="427"/>
      <c r="F333" s="428"/>
      <c r="G333" s="426" t="s">
        <v>9</v>
      </c>
      <c r="H333" s="427"/>
      <c r="I333" s="427"/>
      <c r="J333" s="428"/>
      <c r="K333" s="407" t="s">
        <v>117</v>
      </c>
      <c r="L333" s="255"/>
      <c r="M333" s="255"/>
      <c r="N333" s="255"/>
      <c r="O333" s="255"/>
      <c r="P333" s="255"/>
    </row>
    <row r="334" spans="2:16" outlineLevel="1" x14ac:dyDescent="0.3">
      <c r="B334" s="424"/>
      <c r="C334" s="431" t="s">
        <v>118</v>
      </c>
      <c r="D334" s="429" t="s">
        <v>13</v>
      </c>
      <c r="E334" s="429" t="s">
        <v>14</v>
      </c>
      <c r="F334" s="417" t="s">
        <v>15</v>
      </c>
      <c r="G334" s="431" t="s">
        <v>118</v>
      </c>
      <c r="H334" s="429" t="s">
        <v>119</v>
      </c>
      <c r="I334" s="429" t="s">
        <v>18</v>
      </c>
      <c r="J334" s="417" t="s">
        <v>19</v>
      </c>
      <c r="K334" s="408"/>
      <c r="L334" s="255"/>
      <c r="M334" s="255"/>
      <c r="N334" s="255"/>
      <c r="O334" s="255"/>
      <c r="P334" s="255"/>
    </row>
    <row r="335" spans="2:16" ht="33" customHeight="1" outlineLevel="1" thickBot="1" x14ac:dyDescent="0.35">
      <c r="B335" s="425"/>
      <c r="C335" s="435"/>
      <c r="D335" s="436"/>
      <c r="E335" s="436"/>
      <c r="F335" s="437"/>
      <c r="G335" s="435"/>
      <c r="H335" s="436"/>
      <c r="I335" s="436"/>
      <c r="J335" s="437"/>
      <c r="K335" s="409"/>
      <c r="L335" s="255"/>
      <c r="M335" s="255"/>
      <c r="N335" s="255"/>
      <c r="O335" s="255"/>
      <c r="P335" s="255"/>
    </row>
    <row r="336" spans="2:16" outlineLevel="1" x14ac:dyDescent="0.3">
      <c r="B336" s="178" t="s">
        <v>120</v>
      </c>
      <c r="C336" s="195">
        <f>SUM(D336:F336)</f>
        <v>0</v>
      </c>
      <c r="D336" s="196">
        <f>D327*$E$59</f>
        <v>0</v>
      </c>
      <c r="E336" s="196">
        <f>D327*$F$59</f>
        <v>0</v>
      </c>
      <c r="F336" s="197">
        <f>D328*$G$59</f>
        <v>0</v>
      </c>
      <c r="G336" s="195">
        <f>SUM(H336:J336)</f>
        <v>1.7687252528745421</v>
      </c>
      <c r="H336" s="196">
        <f>D329*$I$59</f>
        <v>0.24067709887344479</v>
      </c>
      <c r="I336" s="196">
        <f>D330*$J$59</f>
        <v>0.76402407700054853</v>
      </c>
      <c r="J336" s="197">
        <f>D331*$J$59</f>
        <v>0.76402407700054853</v>
      </c>
      <c r="K336" s="198">
        <f>C336+G336</f>
        <v>1.7687252528745421</v>
      </c>
      <c r="L336" s="255"/>
      <c r="M336" s="255"/>
      <c r="N336" s="255"/>
      <c r="O336" s="255"/>
      <c r="P336" s="255"/>
    </row>
    <row r="337" spans="1:16" outlineLevel="1" x14ac:dyDescent="0.3">
      <c r="B337" s="178" t="s">
        <v>121</v>
      </c>
      <c r="C337" s="179">
        <f>SUM(D337:F337)</f>
        <v>0</v>
      </c>
      <c r="D337" s="199"/>
      <c r="E337" s="199"/>
      <c r="F337" s="200">
        <f>F342</f>
        <v>0</v>
      </c>
      <c r="G337" s="179">
        <f>SUM(H337:J337)</f>
        <v>2.306</v>
      </c>
      <c r="H337" s="199">
        <f>F343</f>
        <v>2.306</v>
      </c>
      <c r="I337" s="199"/>
      <c r="J337" s="200"/>
      <c r="K337" s="198">
        <f>C337+G337</f>
        <v>2.306</v>
      </c>
      <c r="L337" s="255"/>
      <c r="M337" s="255"/>
      <c r="N337" s="255"/>
      <c r="O337" s="255"/>
      <c r="P337" s="255"/>
    </row>
    <row r="338" spans="1:16" ht="15" outlineLevel="1" thickBot="1" x14ac:dyDescent="0.35">
      <c r="B338" s="201" t="s">
        <v>122</v>
      </c>
      <c r="C338" s="202">
        <f>C336+C337</f>
        <v>0</v>
      </c>
      <c r="D338" s="203">
        <f t="shared" ref="D338:J338" si="29">D336+D337</f>
        <v>0</v>
      </c>
      <c r="E338" s="203">
        <f t="shared" si="29"/>
        <v>0</v>
      </c>
      <c r="F338" s="204">
        <f t="shared" si="29"/>
        <v>0</v>
      </c>
      <c r="G338" s="202">
        <f t="shared" si="29"/>
        <v>4.0747252528745417</v>
      </c>
      <c r="H338" s="203">
        <f t="shared" si="29"/>
        <v>2.5466770988734448</v>
      </c>
      <c r="I338" s="203">
        <f t="shared" si="29"/>
        <v>0.76402407700054853</v>
      </c>
      <c r="J338" s="204">
        <f t="shared" si="29"/>
        <v>0.76402407700054853</v>
      </c>
      <c r="K338" s="205">
        <f>K336+K337</f>
        <v>4.0747252528745417</v>
      </c>
      <c r="L338" s="255"/>
      <c r="M338" s="255"/>
      <c r="N338" s="255"/>
      <c r="O338" s="255"/>
      <c r="P338" s="255"/>
    </row>
    <row r="339" spans="1:16" ht="15" outlineLevel="1" thickBot="1" x14ac:dyDescent="0.35"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</row>
    <row r="340" spans="1:16" ht="34.200000000000003" outlineLevel="1" x14ac:dyDescent="0.3">
      <c r="B340" s="206" t="s">
        <v>123</v>
      </c>
      <c r="C340" s="207" t="s">
        <v>124</v>
      </c>
      <c r="D340" s="208" t="s">
        <v>125</v>
      </c>
      <c r="E340" s="208" t="s">
        <v>126</v>
      </c>
      <c r="F340" s="209" t="s">
        <v>127</v>
      </c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</row>
    <row r="341" spans="1:16" outlineLevel="1" x14ac:dyDescent="0.3">
      <c r="B341" s="210" t="s">
        <v>128</v>
      </c>
      <c r="C341" s="179">
        <f>SUM(C342:C343)</f>
        <v>0</v>
      </c>
      <c r="D341" s="199">
        <f>SUM(D342:D343)</f>
        <v>115.3</v>
      </c>
      <c r="E341" s="199"/>
      <c r="F341" s="200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</row>
    <row r="342" spans="1:16" outlineLevel="1" x14ac:dyDescent="0.3">
      <c r="B342" s="211" t="s">
        <v>129</v>
      </c>
      <c r="C342" s="179">
        <v>0</v>
      </c>
      <c r="D342" s="199">
        <v>0</v>
      </c>
      <c r="E342" s="199">
        <v>50</v>
      </c>
      <c r="F342" s="200">
        <f>D342/E342</f>
        <v>0</v>
      </c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</row>
    <row r="343" spans="1:16" ht="15" outlineLevel="1" thickBot="1" x14ac:dyDescent="0.35">
      <c r="B343" s="212" t="s">
        <v>130</v>
      </c>
      <c r="C343" s="186"/>
      <c r="D343" s="213">
        <v>115.3</v>
      </c>
      <c r="E343" s="213">
        <v>50</v>
      </c>
      <c r="F343" s="214">
        <f>D343/E343</f>
        <v>2.306</v>
      </c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</row>
    <row r="344" spans="1:16" ht="15" outlineLevel="1" thickBot="1" x14ac:dyDescent="0.35">
      <c r="B344" s="255"/>
      <c r="C344" s="255"/>
      <c r="D344" s="255"/>
      <c r="E344" s="255"/>
      <c r="F344" s="255" t="s">
        <v>131</v>
      </c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</row>
    <row r="345" spans="1:16" ht="15" outlineLevel="1" thickBot="1" x14ac:dyDescent="0.35">
      <c r="B345" s="423" t="s">
        <v>132</v>
      </c>
      <c r="C345" s="426" t="s">
        <v>8</v>
      </c>
      <c r="D345" s="427"/>
      <c r="E345" s="427"/>
      <c r="F345" s="428"/>
      <c r="G345" s="426" t="s">
        <v>9</v>
      </c>
      <c r="H345" s="427"/>
      <c r="I345" s="427"/>
      <c r="J345" s="428"/>
      <c r="K345" s="407" t="s">
        <v>117</v>
      </c>
      <c r="L345" s="255"/>
      <c r="M345" s="255"/>
      <c r="N345" s="255"/>
      <c r="O345" s="255"/>
      <c r="P345" s="255"/>
    </row>
    <row r="346" spans="1:16" outlineLevel="1" x14ac:dyDescent="0.3">
      <c r="B346" s="424"/>
      <c r="C346" s="431" t="s">
        <v>118</v>
      </c>
      <c r="D346" s="429" t="s">
        <v>13</v>
      </c>
      <c r="E346" s="429" t="s">
        <v>14</v>
      </c>
      <c r="F346" s="417" t="s">
        <v>15</v>
      </c>
      <c r="G346" s="431" t="s">
        <v>118</v>
      </c>
      <c r="H346" s="429" t="s">
        <v>119</v>
      </c>
      <c r="I346" s="429" t="s">
        <v>18</v>
      </c>
      <c r="J346" s="417" t="s">
        <v>19</v>
      </c>
      <c r="K346" s="408"/>
      <c r="L346" s="255"/>
      <c r="M346" s="255"/>
      <c r="N346" s="255"/>
      <c r="O346" s="255"/>
      <c r="P346" s="255"/>
    </row>
    <row r="347" spans="1:16" ht="34.799999999999997" customHeight="1" outlineLevel="1" thickBot="1" x14ac:dyDescent="0.35">
      <c r="B347" s="425"/>
      <c r="C347" s="435"/>
      <c r="D347" s="436"/>
      <c r="E347" s="436"/>
      <c r="F347" s="437"/>
      <c r="G347" s="435"/>
      <c r="H347" s="436"/>
      <c r="I347" s="436"/>
      <c r="J347" s="437"/>
      <c r="K347" s="409"/>
      <c r="L347" s="255"/>
      <c r="M347" s="255"/>
      <c r="N347" s="255"/>
      <c r="O347" s="255"/>
      <c r="P347" s="255"/>
    </row>
    <row r="348" spans="1:16" outlineLevel="1" x14ac:dyDescent="0.3">
      <c r="B348" s="178" t="s">
        <v>133</v>
      </c>
      <c r="C348" s="215">
        <f>D348+F348</f>
        <v>0.96909363042725127</v>
      </c>
      <c r="D348" s="216">
        <f>D313</f>
        <v>0.39804804095041924</v>
      </c>
      <c r="E348" s="216">
        <f>E313</f>
        <v>0.12438321747358057</v>
      </c>
      <c r="F348" s="217">
        <f>F313</f>
        <v>0.57104558947683204</v>
      </c>
      <c r="G348" s="215">
        <f>H348+I348+J348</f>
        <v>1.2648944449255191</v>
      </c>
      <c r="H348" s="216">
        <f>H313</f>
        <v>0.49452431334043878</v>
      </c>
      <c r="I348" s="216">
        <f>I313</f>
        <v>0.63809149937038034</v>
      </c>
      <c r="J348" s="217">
        <f>J313</f>
        <v>0.13227863221469999</v>
      </c>
      <c r="K348" s="80">
        <f>C348+G348</f>
        <v>2.2339880753527703</v>
      </c>
      <c r="L348" s="255"/>
      <c r="M348" s="255"/>
      <c r="N348" s="255"/>
      <c r="O348" s="255"/>
      <c r="P348" s="255"/>
    </row>
    <row r="349" spans="1:16" outlineLevel="1" x14ac:dyDescent="0.3">
      <c r="B349" s="178" t="s">
        <v>134</v>
      </c>
      <c r="C349" s="218">
        <f>D349+F349</f>
        <v>0.96909363042725127</v>
      </c>
      <c r="D349" s="219">
        <f>($E$49+D338)/(D327+$F$18)</f>
        <v>0.39804804095041924</v>
      </c>
      <c r="E349" s="219">
        <f>($F$49+E338)/(D327+$F$18)</f>
        <v>0.12438321747358057</v>
      </c>
      <c r="F349" s="220">
        <f>($G$49+F338)/(D328+$G$18)</f>
        <v>0.57104558947683204</v>
      </c>
      <c r="G349" s="218">
        <f>H349+I349+J349</f>
        <v>1.2624643620698834</v>
      </c>
      <c r="H349" s="219">
        <f>(H338+$I$49)/($I$18+D329)</f>
        <v>0.49502182751306523</v>
      </c>
      <c r="I349" s="219">
        <f>(I338+$J$49)/($J$18+D330)</f>
        <v>0.63489634001889261</v>
      </c>
      <c r="J349" s="220">
        <f>(J338+$K$49)/($K$18+D331)</f>
        <v>0.13254619453792565</v>
      </c>
      <c r="K349" s="80">
        <f>C349+G349</f>
        <v>2.2315579924971347</v>
      </c>
      <c r="L349" s="255"/>
      <c r="M349" s="255"/>
      <c r="N349" s="255"/>
      <c r="O349" s="255"/>
      <c r="P349" s="255"/>
    </row>
    <row r="350" spans="1:16" ht="15" outlineLevel="1" thickBot="1" x14ac:dyDescent="0.35">
      <c r="B350" s="221" t="s">
        <v>135</v>
      </c>
      <c r="C350" s="222">
        <f>C349-C348</f>
        <v>0</v>
      </c>
      <c r="D350" s="223">
        <f t="shared" ref="D350:J350" si="30">D349-D348</f>
        <v>0</v>
      </c>
      <c r="E350" s="223">
        <f t="shared" si="30"/>
        <v>0</v>
      </c>
      <c r="F350" s="224">
        <f t="shared" si="30"/>
        <v>0</v>
      </c>
      <c r="G350" s="222">
        <f t="shared" si="30"/>
        <v>-2.430082855635618E-3</v>
      </c>
      <c r="H350" s="223">
        <f t="shared" si="30"/>
        <v>4.9751417262644537E-4</v>
      </c>
      <c r="I350" s="223">
        <f t="shared" si="30"/>
        <v>-3.1951593514877308E-3</v>
      </c>
      <c r="J350" s="224">
        <f t="shared" si="30"/>
        <v>2.6756232322566742E-4</v>
      </c>
      <c r="K350" s="225">
        <f>C350+G350</f>
        <v>-2.430082855635618E-3</v>
      </c>
      <c r="L350" s="255"/>
      <c r="M350" s="255"/>
      <c r="N350" s="255"/>
      <c r="O350" s="255"/>
      <c r="P350" s="255"/>
    </row>
    <row r="351" spans="1:16" outlineLevel="1" x14ac:dyDescent="0.3"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</row>
    <row r="352" spans="1:16" ht="15" thickBot="1" x14ac:dyDescent="0.35">
      <c r="A352" s="1" t="s">
        <v>223</v>
      </c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55"/>
    </row>
    <row r="353" spans="2:16" ht="15.6" thickTop="1" thickBot="1" x14ac:dyDescent="0.35"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</row>
    <row r="354" spans="2:16" x14ac:dyDescent="0.3">
      <c r="B354" s="445" t="s">
        <v>176</v>
      </c>
      <c r="C354" s="446"/>
      <c r="D354" s="447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</row>
    <row r="355" spans="2:16" ht="15.6" x14ac:dyDescent="0.3">
      <c r="B355" s="283" t="s">
        <v>178</v>
      </c>
      <c r="C355" s="527">
        <v>550</v>
      </c>
      <c r="D355" s="528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</row>
    <row r="356" spans="2:16" ht="15.6" x14ac:dyDescent="0.3">
      <c r="B356" s="283" t="s">
        <v>179</v>
      </c>
      <c r="C356" s="529">
        <f>C355/C357</f>
        <v>15.714285714285714</v>
      </c>
      <c r="D356" s="530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</row>
    <row r="357" spans="2:16" ht="15.6" x14ac:dyDescent="0.3">
      <c r="B357" s="283" t="s">
        <v>180</v>
      </c>
      <c r="C357" s="531">
        <v>35</v>
      </c>
      <c r="D357" s="532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</row>
    <row r="358" spans="2:16" ht="15.6" x14ac:dyDescent="0.3">
      <c r="B358" s="284" t="s">
        <v>224</v>
      </c>
      <c r="C358" s="531">
        <v>-840000</v>
      </c>
      <c r="D358" s="532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</row>
    <row r="359" spans="2:16" ht="15.6" x14ac:dyDescent="0.3">
      <c r="B359" s="284" t="s">
        <v>183</v>
      </c>
      <c r="C359" s="529">
        <v>0.15</v>
      </c>
      <c r="D359" s="530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</row>
    <row r="360" spans="2:16" ht="16.2" thickBot="1" x14ac:dyDescent="0.35">
      <c r="B360" s="266" t="s">
        <v>225</v>
      </c>
      <c r="C360" s="533">
        <f>C358*C359/1000</f>
        <v>-126</v>
      </c>
      <c r="D360" s="534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</row>
    <row r="361" spans="2:16" ht="15" thickBot="1" x14ac:dyDescent="0.35"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</row>
    <row r="362" spans="2:16" ht="15" thickBot="1" x14ac:dyDescent="0.35">
      <c r="B362" s="423" t="s">
        <v>116</v>
      </c>
      <c r="C362" s="426" t="s">
        <v>8</v>
      </c>
      <c r="D362" s="427"/>
      <c r="E362" s="427"/>
      <c r="F362" s="428"/>
      <c r="G362" s="426" t="s">
        <v>9</v>
      </c>
      <c r="H362" s="427"/>
      <c r="I362" s="427"/>
      <c r="J362" s="428"/>
      <c r="K362" s="407" t="s">
        <v>117</v>
      </c>
      <c r="L362" s="255"/>
      <c r="M362" s="255"/>
      <c r="N362" s="255"/>
      <c r="O362" s="255"/>
      <c r="P362" s="255"/>
    </row>
    <row r="363" spans="2:16" x14ac:dyDescent="0.3">
      <c r="B363" s="424"/>
      <c r="C363" s="431" t="s">
        <v>118</v>
      </c>
      <c r="D363" s="429" t="s">
        <v>13</v>
      </c>
      <c r="E363" s="429" t="s">
        <v>14</v>
      </c>
      <c r="F363" s="417" t="s">
        <v>15</v>
      </c>
      <c r="G363" s="431" t="s">
        <v>118</v>
      </c>
      <c r="H363" s="429" t="s">
        <v>119</v>
      </c>
      <c r="I363" s="429" t="s">
        <v>18</v>
      </c>
      <c r="J363" s="417" t="s">
        <v>19</v>
      </c>
      <c r="K363" s="408"/>
      <c r="L363" s="255"/>
      <c r="M363" s="255"/>
      <c r="N363" s="255"/>
      <c r="O363" s="255"/>
      <c r="P363" s="255"/>
    </row>
    <row r="364" spans="2:16" ht="32.4" customHeight="1" thickBot="1" x14ac:dyDescent="0.35">
      <c r="B364" s="425"/>
      <c r="C364" s="435"/>
      <c r="D364" s="436"/>
      <c r="E364" s="436"/>
      <c r="F364" s="437"/>
      <c r="G364" s="435"/>
      <c r="H364" s="436"/>
      <c r="I364" s="436"/>
      <c r="J364" s="437"/>
      <c r="K364" s="409"/>
      <c r="L364" s="255"/>
      <c r="M364" s="255"/>
      <c r="N364" s="255"/>
      <c r="O364" s="255"/>
      <c r="P364" s="255"/>
    </row>
    <row r="365" spans="2:16" x14ac:dyDescent="0.3">
      <c r="B365" s="178" t="s">
        <v>226</v>
      </c>
      <c r="C365" s="195">
        <f>F365+D365</f>
        <v>0</v>
      </c>
      <c r="D365" s="196">
        <v>0</v>
      </c>
      <c r="E365" s="196">
        <v>0</v>
      </c>
      <c r="F365" s="197">
        <v>0</v>
      </c>
      <c r="G365" s="195">
        <f>SUM(H365:J365)</f>
        <v>-126</v>
      </c>
      <c r="H365" s="196">
        <v>0</v>
      </c>
      <c r="I365" s="196">
        <f>C360</f>
        <v>-126</v>
      </c>
      <c r="J365" s="197">
        <v>0</v>
      </c>
      <c r="K365" s="198">
        <f>C365+G365</f>
        <v>-126</v>
      </c>
      <c r="L365" s="255"/>
      <c r="M365" s="255"/>
      <c r="N365" s="255"/>
      <c r="O365" s="255"/>
      <c r="P365" s="255"/>
    </row>
    <row r="366" spans="2:16" x14ac:dyDescent="0.3">
      <c r="B366" s="178" t="s">
        <v>121</v>
      </c>
      <c r="C366" s="179">
        <f t="shared" ref="C366:C367" si="31">F366+D366</f>
        <v>0</v>
      </c>
      <c r="D366" s="199">
        <v>0</v>
      </c>
      <c r="E366" s="199">
        <v>0</v>
      </c>
      <c r="F366" s="200">
        <f>F371</f>
        <v>0</v>
      </c>
      <c r="G366" s="179">
        <f>SUM(H366:J366)</f>
        <v>15.714285714285714</v>
      </c>
      <c r="H366" s="199">
        <f>C356*D359</f>
        <v>0</v>
      </c>
      <c r="I366" s="199">
        <f>C356</f>
        <v>15.714285714285714</v>
      </c>
      <c r="J366" s="200">
        <v>0</v>
      </c>
      <c r="K366" s="198">
        <f>C366+G366</f>
        <v>15.714285714285714</v>
      </c>
      <c r="L366" s="255"/>
      <c r="M366" s="255"/>
      <c r="N366" s="255"/>
      <c r="O366" s="255"/>
      <c r="P366" s="255"/>
    </row>
    <row r="367" spans="2:16" ht="15" thickBot="1" x14ac:dyDescent="0.35">
      <c r="B367" s="201" t="s">
        <v>122</v>
      </c>
      <c r="C367" s="202">
        <f t="shared" si="31"/>
        <v>0</v>
      </c>
      <c r="D367" s="203">
        <f t="shared" ref="D367:K367" si="32">D365+D366</f>
        <v>0</v>
      </c>
      <c r="E367" s="203">
        <f t="shared" si="32"/>
        <v>0</v>
      </c>
      <c r="F367" s="204">
        <f t="shared" si="32"/>
        <v>0</v>
      </c>
      <c r="G367" s="202">
        <f t="shared" si="32"/>
        <v>-110.28571428571429</v>
      </c>
      <c r="H367" s="203">
        <f t="shared" si="32"/>
        <v>0</v>
      </c>
      <c r="I367" s="203">
        <f t="shared" si="32"/>
        <v>-110.28571428571429</v>
      </c>
      <c r="J367" s="204">
        <f t="shared" si="32"/>
        <v>0</v>
      </c>
      <c r="K367" s="205">
        <f t="shared" si="32"/>
        <v>-110.28571428571429</v>
      </c>
      <c r="L367" s="255"/>
      <c r="M367" s="255"/>
      <c r="N367" s="255"/>
      <c r="O367" s="255"/>
      <c r="P367" s="255"/>
    </row>
    <row r="368" spans="2:16" ht="15" thickBot="1" x14ac:dyDescent="0.35"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</row>
    <row r="369" spans="1:16" ht="15" thickBot="1" x14ac:dyDescent="0.35">
      <c r="B369" s="423" t="s">
        <v>132</v>
      </c>
      <c r="C369" s="426" t="s">
        <v>8</v>
      </c>
      <c r="D369" s="427"/>
      <c r="E369" s="427"/>
      <c r="F369" s="428"/>
      <c r="G369" s="426" t="s">
        <v>9</v>
      </c>
      <c r="H369" s="427"/>
      <c r="I369" s="427"/>
      <c r="J369" s="428"/>
      <c r="K369" s="407" t="s">
        <v>117</v>
      </c>
      <c r="L369" s="255"/>
      <c r="M369" s="255"/>
      <c r="N369" s="255"/>
      <c r="O369" s="255"/>
      <c r="P369" s="255"/>
    </row>
    <row r="370" spans="1:16" x14ac:dyDescent="0.3">
      <c r="B370" s="424"/>
      <c r="C370" s="431" t="s">
        <v>118</v>
      </c>
      <c r="D370" s="429" t="s">
        <v>13</v>
      </c>
      <c r="E370" s="429" t="s">
        <v>14</v>
      </c>
      <c r="F370" s="417" t="s">
        <v>15</v>
      </c>
      <c r="G370" s="431" t="s">
        <v>118</v>
      </c>
      <c r="H370" s="429" t="s">
        <v>119</v>
      </c>
      <c r="I370" s="429" t="s">
        <v>18</v>
      </c>
      <c r="J370" s="417" t="s">
        <v>19</v>
      </c>
      <c r="K370" s="408"/>
      <c r="L370" s="255"/>
      <c r="M370" s="255"/>
      <c r="N370" s="255"/>
      <c r="O370" s="255"/>
      <c r="P370" s="255"/>
    </row>
    <row r="371" spans="1:16" ht="37.200000000000003" customHeight="1" thickBot="1" x14ac:dyDescent="0.35">
      <c r="B371" s="425"/>
      <c r="C371" s="435"/>
      <c r="D371" s="436"/>
      <c r="E371" s="436"/>
      <c r="F371" s="437"/>
      <c r="G371" s="435"/>
      <c r="H371" s="436"/>
      <c r="I371" s="436"/>
      <c r="J371" s="437"/>
      <c r="K371" s="409"/>
      <c r="L371" s="255"/>
      <c r="M371" s="255"/>
      <c r="N371" s="255"/>
      <c r="O371" s="255"/>
      <c r="P371" s="255"/>
    </row>
    <row r="372" spans="1:16" ht="19.2" customHeight="1" x14ac:dyDescent="0.3">
      <c r="B372" s="178" t="s">
        <v>133</v>
      </c>
      <c r="C372" s="215">
        <v>0.96909363042725127</v>
      </c>
      <c r="D372" s="216">
        <v>0.39804804095041924</v>
      </c>
      <c r="E372" s="216">
        <v>0.12438321747358057</v>
      </c>
      <c r="F372" s="217">
        <v>0.57104558947683204</v>
      </c>
      <c r="G372" s="215">
        <v>1.2648944449255191</v>
      </c>
      <c r="H372" s="216">
        <v>0.49452431334043878</v>
      </c>
      <c r="I372" s="216">
        <v>0.63809149937038034</v>
      </c>
      <c r="J372" s="217">
        <v>0.13227863221469999</v>
      </c>
      <c r="K372" s="80">
        <v>2.2339880753527703</v>
      </c>
      <c r="L372" s="255"/>
      <c r="M372" s="255"/>
      <c r="N372" s="255"/>
      <c r="O372" s="255"/>
      <c r="P372" s="255"/>
    </row>
    <row r="373" spans="1:16" x14ac:dyDescent="0.3">
      <c r="B373" s="178" t="s">
        <v>134</v>
      </c>
      <c r="C373" s="218">
        <f>D373+F373</f>
        <v>0.96909363042725127</v>
      </c>
      <c r="D373" s="219">
        <f>($E$49+D367)/$F$18</f>
        <v>0.39804804095041924</v>
      </c>
      <c r="E373" s="219">
        <f>($F$49+E367)/$F$18</f>
        <v>0.12438321747358057</v>
      </c>
      <c r="F373" s="220">
        <f>($G$49+F367)/$G$18</f>
        <v>0.57104558947683204</v>
      </c>
      <c r="G373" s="218">
        <f>H373+I373+J373</f>
        <v>1.0957951499596281</v>
      </c>
      <c r="H373" s="219">
        <f>(H367+$I$49)/$I$18</f>
        <v>0.49452431334043878</v>
      </c>
      <c r="I373" s="219">
        <f>(I367+$J$49)/$J$18</f>
        <v>0.4689922044044893</v>
      </c>
      <c r="J373" s="220">
        <f>(J367+$K$49)/$K$18</f>
        <v>0.13227863221469999</v>
      </c>
      <c r="K373" s="80">
        <f>C373+G373</f>
        <v>2.0648887803868794</v>
      </c>
      <c r="L373" s="255"/>
      <c r="M373" s="255"/>
      <c r="N373" s="255"/>
      <c r="O373" s="255"/>
      <c r="P373" s="255"/>
    </row>
    <row r="374" spans="1:16" ht="15" thickBot="1" x14ac:dyDescent="0.35">
      <c r="B374" s="221" t="s">
        <v>135</v>
      </c>
      <c r="C374" s="222">
        <f>C373-C372</f>
        <v>0</v>
      </c>
      <c r="D374" s="223">
        <f t="shared" ref="D374:J374" si="33">D373-D372</f>
        <v>0</v>
      </c>
      <c r="E374" s="223">
        <f t="shared" si="33"/>
        <v>0</v>
      </c>
      <c r="F374" s="224">
        <f t="shared" si="33"/>
        <v>0</v>
      </c>
      <c r="G374" s="222">
        <f t="shared" si="33"/>
        <v>-0.16909929496589093</v>
      </c>
      <c r="H374" s="223">
        <f t="shared" si="33"/>
        <v>0</v>
      </c>
      <c r="I374" s="223">
        <f t="shared" si="33"/>
        <v>-0.16909929496589104</v>
      </c>
      <c r="J374" s="224">
        <f t="shared" si="33"/>
        <v>0</v>
      </c>
      <c r="K374" s="225">
        <f>C374+G374</f>
        <v>-0.16909929496589093</v>
      </c>
      <c r="L374" s="255"/>
      <c r="M374" s="255"/>
      <c r="N374" s="255"/>
      <c r="O374" s="255"/>
      <c r="P374" s="255"/>
    </row>
    <row r="375" spans="1:16" x14ac:dyDescent="0.3"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</row>
    <row r="376" spans="1:16" ht="15" thickBot="1" x14ac:dyDescent="0.35">
      <c r="A376" s="1" t="s">
        <v>163</v>
      </c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55"/>
    </row>
    <row r="377" spans="1:16" ht="15.6" thickTop="1" thickBot="1" x14ac:dyDescent="0.35"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</row>
    <row r="378" spans="1:16" ht="15" thickBot="1" x14ac:dyDescent="0.35">
      <c r="B378" s="423" t="s">
        <v>132</v>
      </c>
      <c r="C378" s="426" t="s">
        <v>8</v>
      </c>
      <c r="D378" s="427"/>
      <c r="E378" s="427"/>
      <c r="F378" s="428"/>
      <c r="G378" s="426" t="s">
        <v>9</v>
      </c>
      <c r="H378" s="427"/>
      <c r="I378" s="427"/>
      <c r="J378" s="428"/>
      <c r="K378" s="407" t="s">
        <v>117</v>
      </c>
      <c r="L378" s="407" t="s">
        <v>155</v>
      </c>
      <c r="M378" s="255"/>
      <c r="N378" s="255"/>
      <c r="O378" s="255"/>
      <c r="P378" s="255"/>
    </row>
    <row r="379" spans="1:16" x14ac:dyDescent="0.3">
      <c r="B379" s="424"/>
      <c r="C379" s="431" t="s">
        <v>118</v>
      </c>
      <c r="D379" s="429" t="s">
        <v>13</v>
      </c>
      <c r="E379" s="429" t="s">
        <v>14</v>
      </c>
      <c r="F379" s="417" t="s">
        <v>15</v>
      </c>
      <c r="G379" s="431" t="s">
        <v>118</v>
      </c>
      <c r="H379" s="429" t="s">
        <v>119</v>
      </c>
      <c r="I379" s="429" t="s">
        <v>18</v>
      </c>
      <c r="J379" s="417" t="s">
        <v>19</v>
      </c>
      <c r="K379" s="408"/>
      <c r="L379" s="408"/>
      <c r="M379" s="255"/>
      <c r="N379" s="255"/>
      <c r="O379" s="255"/>
      <c r="P379" s="255"/>
    </row>
    <row r="380" spans="1:16" ht="37.200000000000003" customHeight="1" thickBot="1" x14ac:dyDescent="0.35">
      <c r="B380" s="425"/>
      <c r="C380" s="435"/>
      <c r="D380" s="436"/>
      <c r="E380" s="436"/>
      <c r="F380" s="437"/>
      <c r="G380" s="435"/>
      <c r="H380" s="436"/>
      <c r="I380" s="436"/>
      <c r="J380" s="437"/>
      <c r="K380" s="409"/>
      <c r="L380" s="409"/>
      <c r="M380" s="255"/>
      <c r="N380" s="255"/>
      <c r="O380" s="255"/>
      <c r="P380" s="255"/>
    </row>
    <row r="381" spans="1:16" ht="15" thickBot="1" x14ac:dyDescent="0.35">
      <c r="B381" s="221" t="s">
        <v>227</v>
      </c>
      <c r="C381" s="222">
        <f>D381+F381</f>
        <v>0.22589809760498702</v>
      </c>
      <c r="D381" s="223">
        <f>D100+D135+D192+D235+D261+D284+D350+D374</f>
        <v>0.16425001709724396</v>
      </c>
      <c r="E381" s="223">
        <f t="shared" ref="E381:F381" si="34">E100+E135+E192+E235+E261+E284+E350+E374</f>
        <v>0.16892499409742434</v>
      </c>
      <c r="F381" s="224">
        <f t="shared" si="34"/>
        <v>6.1648080507743064E-2</v>
      </c>
      <c r="G381" s="222">
        <f>J381+I381+H381</f>
        <v>-0.13536685079540253</v>
      </c>
      <c r="H381" s="223">
        <f t="shared" ref="H381:K381" si="35">H100+H135+H192+H235+H261+H284+H350+H374</f>
        <v>5.1635093296766632E-2</v>
      </c>
      <c r="I381" s="223">
        <f t="shared" si="35"/>
        <v>-0.18850729259436161</v>
      </c>
      <c r="J381" s="224">
        <f t="shared" si="35"/>
        <v>1.505348502192444E-3</v>
      </c>
      <c r="K381" s="225">
        <f t="shared" si="35"/>
        <v>9.053124680958502E-2</v>
      </c>
      <c r="L381" s="225">
        <f>L192</f>
        <v>3.6714917484321208E-2</v>
      </c>
      <c r="M381" s="255"/>
      <c r="N381" s="255"/>
      <c r="O381" s="255"/>
      <c r="P381" s="255"/>
    </row>
  </sheetData>
  <mergeCells count="311">
    <mergeCell ref="L378:L380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I370:I371"/>
    <mergeCell ref="J370:J371"/>
    <mergeCell ref="B378:B380"/>
    <mergeCell ref="C378:F378"/>
    <mergeCell ref="G378:J378"/>
    <mergeCell ref="K378:K380"/>
    <mergeCell ref="B369:B371"/>
    <mergeCell ref="C369:F369"/>
    <mergeCell ref="G369:J369"/>
    <mergeCell ref="K369:K371"/>
    <mergeCell ref="C370:C371"/>
    <mergeCell ref="D370:D371"/>
    <mergeCell ref="E370:E371"/>
    <mergeCell ref="F370:F371"/>
    <mergeCell ref="G370:G371"/>
    <mergeCell ref="H370:H371"/>
    <mergeCell ref="G362:J362"/>
    <mergeCell ref="K362:K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C356:D356"/>
    <mergeCell ref="C357:D357"/>
    <mergeCell ref="C358:D358"/>
    <mergeCell ref="C359:D359"/>
    <mergeCell ref="C360:D360"/>
    <mergeCell ref="B362:B364"/>
    <mergeCell ref="C362:F362"/>
    <mergeCell ref="G346:G347"/>
    <mergeCell ref="H346:H347"/>
    <mergeCell ref="I346:I347"/>
    <mergeCell ref="J346:J347"/>
    <mergeCell ref="B354:D354"/>
    <mergeCell ref="C355:D355"/>
    <mergeCell ref="I334:I335"/>
    <mergeCell ref="J334:J335"/>
    <mergeCell ref="B345:B347"/>
    <mergeCell ref="C345:F345"/>
    <mergeCell ref="G345:J345"/>
    <mergeCell ref="K345:K347"/>
    <mergeCell ref="C346:C347"/>
    <mergeCell ref="D346:D347"/>
    <mergeCell ref="E346:E347"/>
    <mergeCell ref="F346:F347"/>
    <mergeCell ref="B333:B335"/>
    <mergeCell ref="C333:F333"/>
    <mergeCell ref="G333:J333"/>
    <mergeCell ref="K333:K335"/>
    <mergeCell ref="C334:C335"/>
    <mergeCell ref="D334:D335"/>
    <mergeCell ref="E334:E335"/>
    <mergeCell ref="F334:F335"/>
    <mergeCell ref="G334:G335"/>
    <mergeCell ref="H334:H335"/>
    <mergeCell ref="K310:K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G303:G304"/>
    <mergeCell ref="H303:H304"/>
    <mergeCell ref="I303:I304"/>
    <mergeCell ref="J303:J304"/>
    <mergeCell ref="B310:B312"/>
    <mergeCell ref="C310:F310"/>
    <mergeCell ref="G310:J310"/>
    <mergeCell ref="C296:D296"/>
    <mergeCell ref="B297:D297"/>
    <mergeCell ref="B302:B304"/>
    <mergeCell ref="C302:F302"/>
    <mergeCell ref="G302:J302"/>
    <mergeCell ref="K302:K304"/>
    <mergeCell ref="C303:C304"/>
    <mergeCell ref="D303:D304"/>
    <mergeCell ref="E303:E304"/>
    <mergeCell ref="F303:F304"/>
    <mergeCell ref="C290:D290"/>
    <mergeCell ref="C291:D291"/>
    <mergeCell ref="C292:D292"/>
    <mergeCell ref="C293:D293"/>
    <mergeCell ref="C294:D294"/>
    <mergeCell ref="C295:D295"/>
    <mergeCell ref="G280:G281"/>
    <mergeCell ref="H280:H281"/>
    <mergeCell ref="I280:I281"/>
    <mergeCell ref="J280:J281"/>
    <mergeCell ref="B288:D288"/>
    <mergeCell ref="C289:D289"/>
    <mergeCell ref="I273:I274"/>
    <mergeCell ref="J273:J274"/>
    <mergeCell ref="B279:B281"/>
    <mergeCell ref="C279:F279"/>
    <mergeCell ref="G279:J279"/>
    <mergeCell ref="K279:K281"/>
    <mergeCell ref="C280:C281"/>
    <mergeCell ref="D280:D281"/>
    <mergeCell ref="E280:E281"/>
    <mergeCell ref="F280:F281"/>
    <mergeCell ref="B272:B274"/>
    <mergeCell ref="C272:F272"/>
    <mergeCell ref="G272:J272"/>
    <mergeCell ref="K272:K274"/>
    <mergeCell ref="C273:C274"/>
    <mergeCell ref="D273:D274"/>
    <mergeCell ref="E273:E274"/>
    <mergeCell ref="F273:F274"/>
    <mergeCell ref="G273:G274"/>
    <mergeCell ref="H273:H274"/>
    <mergeCell ref="B265:D265"/>
    <mergeCell ref="C266:D266"/>
    <mergeCell ref="C267:D267"/>
    <mergeCell ref="C268:D268"/>
    <mergeCell ref="C269:D269"/>
    <mergeCell ref="C270:D270"/>
    <mergeCell ref="K256:K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C252:D252"/>
    <mergeCell ref="C253:D253"/>
    <mergeCell ref="C254:D254"/>
    <mergeCell ref="B256:B258"/>
    <mergeCell ref="C256:F256"/>
    <mergeCell ref="G256:J256"/>
    <mergeCell ref="B246:D246"/>
    <mergeCell ref="C247:D247"/>
    <mergeCell ref="C248:D248"/>
    <mergeCell ref="C249:D249"/>
    <mergeCell ref="C250:D250"/>
    <mergeCell ref="C251:D251"/>
    <mergeCell ref="K239:K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G231:G232"/>
    <mergeCell ref="H231:H232"/>
    <mergeCell ref="I231:I232"/>
    <mergeCell ref="J231:J232"/>
    <mergeCell ref="B239:B241"/>
    <mergeCell ref="C239:F239"/>
    <mergeCell ref="G239:J239"/>
    <mergeCell ref="I197:I198"/>
    <mergeCell ref="J197:J198"/>
    <mergeCell ref="B230:B232"/>
    <mergeCell ref="C230:F230"/>
    <mergeCell ref="G230:J230"/>
    <mergeCell ref="K230:K232"/>
    <mergeCell ref="C231:C232"/>
    <mergeCell ref="D231:D232"/>
    <mergeCell ref="E231:E232"/>
    <mergeCell ref="F231:F232"/>
    <mergeCell ref="B196:B198"/>
    <mergeCell ref="C196:F196"/>
    <mergeCell ref="G196:J196"/>
    <mergeCell ref="K196:K198"/>
    <mergeCell ref="C197:C198"/>
    <mergeCell ref="D197:D198"/>
    <mergeCell ref="E197:E198"/>
    <mergeCell ref="F197:F198"/>
    <mergeCell ref="G197:G198"/>
    <mergeCell ref="H197:H198"/>
    <mergeCell ref="K187:K189"/>
    <mergeCell ref="L187:L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F175:F176"/>
    <mergeCell ref="G175:G176"/>
    <mergeCell ref="H175:H176"/>
    <mergeCell ref="I175:I176"/>
    <mergeCell ref="J175:J176"/>
    <mergeCell ref="B187:B189"/>
    <mergeCell ref="C187:F187"/>
    <mergeCell ref="G187:J187"/>
    <mergeCell ref="M140:N140"/>
    <mergeCell ref="O140:P140"/>
    <mergeCell ref="B174:B176"/>
    <mergeCell ref="C174:F174"/>
    <mergeCell ref="G174:J174"/>
    <mergeCell ref="K174:K176"/>
    <mergeCell ref="L174:L176"/>
    <mergeCell ref="C175:C176"/>
    <mergeCell ref="D175:D176"/>
    <mergeCell ref="E175:E176"/>
    <mergeCell ref="B139:B141"/>
    <mergeCell ref="C139:G139"/>
    <mergeCell ref="H139:L139"/>
    <mergeCell ref="M139:P139"/>
    <mergeCell ref="C140:D140"/>
    <mergeCell ref="E140:F140"/>
    <mergeCell ref="G140:G141"/>
    <mergeCell ref="H140:I140"/>
    <mergeCell ref="J140:K140"/>
    <mergeCell ref="L140:L141"/>
    <mergeCell ref="K130:K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G119:G120"/>
    <mergeCell ref="H119:H120"/>
    <mergeCell ref="I119:I120"/>
    <mergeCell ref="J119:J120"/>
    <mergeCell ref="B130:B132"/>
    <mergeCell ref="C130:F130"/>
    <mergeCell ref="G130:J130"/>
    <mergeCell ref="I96:I97"/>
    <mergeCell ref="J96:J97"/>
    <mergeCell ref="B118:B120"/>
    <mergeCell ref="C118:F118"/>
    <mergeCell ref="G118:J118"/>
    <mergeCell ref="K118:K120"/>
    <mergeCell ref="C119:C120"/>
    <mergeCell ref="D119:D120"/>
    <mergeCell ref="E119:E120"/>
    <mergeCell ref="F119:F120"/>
    <mergeCell ref="B95:B97"/>
    <mergeCell ref="C95:F95"/>
    <mergeCell ref="G95:J95"/>
    <mergeCell ref="K95:K97"/>
    <mergeCell ref="C96:C97"/>
    <mergeCell ref="D96:D97"/>
    <mergeCell ref="E96:E97"/>
    <mergeCell ref="F96:F97"/>
    <mergeCell ref="G96:G97"/>
    <mergeCell ref="H96:H97"/>
    <mergeCell ref="E84:E85"/>
    <mergeCell ref="F84:F85"/>
    <mergeCell ref="G84:G85"/>
    <mergeCell ref="H84:H85"/>
    <mergeCell ref="I84:I85"/>
    <mergeCell ref="J84:J85"/>
    <mergeCell ref="J54:J55"/>
    <mergeCell ref="K54:K55"/>
    <mergeCell ref="M54:M55"/>
    <mergeCell ref="N54:N55"/>
    <mergeCell ref="B83:B85"/>
    <mergeCell ref="C83:F83"/>
    <mergeCell ref="G83:J83"/>
    <mergeCell ref="K83:K85"/>
    <mergeCell ref="C84:C85"/>
    <mergeCell ref="D84:D85"/>
    <mergeCell ref="D54:D55"/>
    <mergeCell ref="E54:E55"/>
    <mergeCell ref="F54:F55"/>
    <mergeCell ref="G54:G55"/>
    <mergeCell ref="H54:H55"/>
    <mergeCell ref="I54:I55"/>
    <mergeCell ref="K14:K15"/>
    <mergeCell ref="M14:M15"/>
    <mergeCell ref="N14:N15"/>
    <mergeCell ref="A53:A55"/>
    <mergeCell ref="B53:B55"/>
    <mergeCell ref="C53:C55"/>
    <mergeCell ref="D53:G53"/>
    <mergeCell ref="H53:K53"/>
    <mergeCell ref="L53:L55"/>
    <mergeCell ref="M53:N53"/>
    <mergeCell ref="E14:E15"/>
    <mergeCell ref="F14:F15"/>
    <mergeCell ref="G14:G15"/>
    <mergeCell ref="H14:H15"/>
    <mergeCell ref="I14:I15"/>
    <mergeCell ref="J14:J15"/>
    <mergeCell ref="B8:M8"/>
    <mergeCell ref="A12:A15"/>
    <mergeCell ref="B12:B15"/>
    <mergeCell ref="C12:F12"/>
    <mergeCell ref="C13:C15"/>
    <mergeCell ref="D13:G13"/>
    <mergeCell ref="H13:K13"/>
    <mergeCell ref="L13:L15"/>
    <mergeCell ref="M13:N13"/>
    <mergeCell ref="D14:D15"/>
  </mergeCells>
  <conditionalFormatting sqref="B155:B157">
    <cfRule type="cellIs" dxfId="2" priority="1" operator="equal">
      <formula>0</formula>
    </cfRule>
  </conditionalFormatting>
  <conditionalFormatting sqref="L19">
    <cfRule type="cellIs" dxfId="1" priority="3" stopIfTrue="1" operator="equal">
      <formula>0</formula>
    </cfRule>
  </conditionalFormatting>
  <conditionalFormatting sqref="O19">
    <cfRule type="cellIs" dxfId="0" priority="2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scale="55" fitToHeight="0" orientation="landscape" r:id="rId1"/>
  <headerFooter scaleWithDoc="0" alignWithMargins="0">
    <oddHeader>&amp;R2023 m. rugpjūčio 8 d. Bendrovės valdybos protokolo Nr.9 priedas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Įvardytieji diapazonai</vt:lpstr>
      </vt:variant>
      <vt:variant>
        <vt:i4>6</vt:i4>
      </vt:variant>
    </vt:vector>
  </HeadingPairs>
  <TitlesOfParts>
    <vt:vector size="13" baseType="lpstr">
      <vt:lpstr>Įtaka kainai (2023-01-18)</vt:lpstr>
      <vt:lpstr>2023-10-05 proj.(lyg. var.)</vt:lpstr>
      <vt:lpstr>2023-10-05 (patvirtintas)</vt:lpstr>
      <vt:lpstr>2024-03-07 (projektas)</vt:lpstr>
      <vt:lpstr>2024-03-07 (PATV)</vt:lpstr>
      <vt:lpstr>2025-02-27 (projektas)</vt:lpstr>
      <vt:lpstr>2025-02-27 (patv.)</vt:lpstr>
      <vt:lpstr>'2023-10-05 (patvirtintas)'!Print_Area</vt:lpstr>
      <vt:lpstr>'2023-10-05 proj.(lyg. var.)'!Print_Area</vt:lpstr>
      <vt:lpstr>'2024-03-07 (PATV)'!Print_Area</vt:lpstr>
      <vt:lpstr>'2024-03-07 (projektas)'!Print_Area</vt:lpstr>
      <vt:lpstr>'2025-02-27 (patv.)'!Print_Area</vt:lpstr>
      <vt:lpstr>'2025-02-27 (projektas)'!Print_Area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 Bajarova</dc:creator>
  <cp:lastModifiedBy>Eglė Alonderienė</cp:lastModifiedBy>
  <cp:lastPrinted>2023-11-03T08:04:20Z</cp:lastPrinted>
  <dcterms:created xsi:type="dcterms:W3CDTF">2023-02-28T08:31:34Z</dcterms:created>
  <dcterms:modified xsi:type="dcterms:W3CDTF">2025-03-03T14:41:32Z</dcterms:modified>
</cp:coreProperties>
</file>