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rikav\Desktop\2. VERT 2023\VIEŠA info\8,9 eilutes RVA po audito 2022\"/>
    </mc:Choice>
  </mc:AlternateContent>
  <xr:revisionPtr revIDLastSave="0" documentId="8_{D9F8321A-F998-4391-9198-7A2A3D209596}" xr6:coauthVersionLast="47" xr6:coauthVersionMax="47" xr10:uidLastSave="{00000000-0000-0000-0000-000000000000}"/>
  <bookViews>
    <workbookView xWindow="28680" yWindow="4485" windowWidth="29040" windowHeight="15720" xr2:uid="{2E613455-8964-49D7-9E9E-1F986DE43F0E}"/>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s>
  <definedNames>
    <definedName name="_xlnm._FilterDatabase" localSheetId="3" hidden="1">'4'!$A$8:$AI$236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4" i="12" l="1"/>
  <c r="N51" i="12"/>
  <c r="E52" i="11"/>
  <c r="E48" i="11"/>
  <c r="E47" i="11"/>
  <c r="E44" i="11"/>
  <c r="E17" i="10"/>
  <c r="F17" i="10"/>
  <c r="F13" i="10"/>
  <c r="E13" i="10"/>
  <c r="E189" i="9"/>
  <c r="E143" i="9"/>
  <c r="E128" i="9"/>
  <c r="E54" i="11" s="1"/>
  <c r="E82" i="9"/>
  <c r="E50" i="11"/>
  <c r="E68" i="9"/>
  <c r="E61" i="9"/>
  <c r="E43" i="11"/>
  <c r="E92" i="8"/>
  <c r="E91" i="8"/>
  <c r="E85" i="8"/>
  <c r="E58" i="8"/>
  <c r="E54" i="8"/>
  <c r="E61" i="8" s="1"/>
  <c r="E39" i="8"/>
  <c r="E37" i="8"/>
  <c r="E36" i="8"/>
  <c r="E129" i="9" s="1"/>
  <c r="E32" i="8"/>
  <c r="E17" i="8"/>
  <c r="E16" i="8"/>
  <c r="E45" i="11"/>
  <c r="D104" i="7"/>
  <c r="C78" i="7"/>
  <c r="D67" i="7"/>
  <c r="D64" i="7"/>
  <c r="Q50" i="7"/>
  <c r="Q47" i="7"/>
  <c r="G47" i="7"/>
  <c r="D109" i="6"/>
  <c r="Q93" i="7"/>
  <c r="C93" i="7"/>
  <c r="C92" i="7"/>
  <c r="L91" i="7"/>
  <c r="H91" i="7"/>
  <c r="C91" i="7"/>
  <c r="L90" i="7"/>
  <c r="C90" i="7"/>
  <c r="L89" i="7"/>
  <c r="L71" i="7" s="1"/>
  <c r="J89" i="7"/>
  <c r="C89" i="7"/>
  <c r="P89" i="7"/>
  <c r="P88" i="7"/>
  <c r="P69" i="7" s="1"/>
  <c r="H88" i="7"/>
  <c r="F69" i="6"/>
  <c r="C88" i="7"/>
  <c r="Q87" i="7"/>
  <c r="G87" i="7"/>
  <c r="G68" i="7" s="1"/>
  <c r="C87" i="7"/>
  <c r="G86" i="7"/>
  <c r="G66" i="7" s="1"/>
  <c r="C86" i="7"/>
  <c r="K85" i="7"/>
  <c r="C85" i="7"/>
  <c r="P85" i="7"/>
  <c r="Q84" i="7"/>
  <c r="Q63" i="7" s="1"/>
  <c r="P84" i="7"/>
  <c r="P63" i="7" s="1"/>
  <c r="O84" i="7"/>
  <c r="N84" i="6"/>
  <c r="H84" i="7"/>
  <c r="H63" i="7" s="1"/>
  <c r="G84" i="7"/>
  <c r="G63" i="7" s="1"/>
  <c r="C84" i="7"/>
  <c r="Q83" i="7"/>
  <c r="C83" i="7"/>
  <c r="C82" i="7"/>
  <c r="P81" i="7"/>
  <c r="C81" i="7"/>
  <c r="Q80" i="7"/>
  <c r="P80" i="7"/>
  <c r="H80" i="7"/>
  <c r="G80" i="7"/>
  <c r="C80" i="7"/>
  <c r="C79" i="7"/>
  <c r="L78" i="7"/>
  <c r="O74" i="6"/>
  <c r="J72" i="6"/>
  <c r="L71" i="6"/>
  <c r="D70" i="6"/>
  <c r="J69" i="6"/>
  <c r="D64" i="6"/>
  <c r="J63" i="6"/>
  <c r="F63" i="6"/>
  <c r="O63" i="6"/>
  <c r="Q62" i="6"/>
  <c r="J58" i="6"/>
  <c r="Q58" i="6"/>
  <c r="P58" i="6"/>
  <c r="H58" i="6"/>
  <c r="G50" i="6"/>
  <c r="H32" i="6"/>
  <c r="Q50" i="6"/>
  <c r="D199" i="4"/>
  <c r="D190" i="4"/>
  <c r="N183" i="4"/>
  <c r="E183" i="4"/>
  <c r="N182" i="4"/>
  <c r="E181" i="4"/>
  <c r="G128" i="4"/>
  <c r="Q128" i="4"/>
  <c r="H125" i="4"/>
  <c r="P124" i="4"/>
  <c r="M124" i="4"/>
  <c r="N174" i="4"/>
  <c r="I174" i="4"/>
  <c r="E174" i="4"/>
  <c r="D174" i="4"/>
  <c r="N172" i="4"/>
  <c r="K121" i="4"/>
  <c r="E172" i="4"/>
  <c r="I168" i="4"/>
  <c r="Q112" i="4"/>
  <c r="Q108" i="4"/>
  <c r="H108" i="4"/>
  <c r="M108" i="4"/>
  <c r="N158" i="4"/>
  <c r="I158" i="4"/>
  <c r="E158" i="4"/>
  <c r="H105" i="4"/>
  <c r="N153" i="4"/>
  <c r="E153" i="4"/>
  <c r="J100" i="4"/>
  <c r="K98" i="4"/>
  <c r="I149" i="4"/>
  <c r="N145" i="4"/>
  <c r="K93" i="4"/>
  <c r="E33" i="11"/>
  <c r="E30" i="11"/>
  <c r="N141" i="4"/>
  <c r="I141" i="4"/>
  <c r="E46" i="11"/>
  <c r="E141" i="4"/>
  <c r="H138" i="4"/>
  <c r="L137" i="4"/>
  <c r="J137" i="4"/>
  <c r="H137" i="4"/>
  <c r="Q136" i="4"/>
  <c r="P136" i="4"/>
  <c r="N136" i="4" s="1"/>
  <c r="M136" i="4"/>
  <c r="H136" i="4"/>
  <c r="E136" i="4" s="1"/>
  <c r="G136" i="4"/>
  <c r="F136" i="4"/>
  <c r="O136" i="4"/>
  <c r="L135" i="4"/>
  <c r="G135" i="4"/>
  <c r="F135" i="4"/>
  <c r="Q134" i="4"/>
  <c r="L134" i="4"/>
  <c r="J134" i="4"/>
  <c r="Q133" i="4"/>
  <c r="P133" i="4"/>
  <c r="O133" i="4"/>
  <c r="J133" i="4"/>
  <c r="H133" i="4"/>
  <c r="G133" i="4"/>
  <c r="F133" i="4"/>
  <c r="M131" i="4"/>
  <c r="L131" i="4"/>
  <c r="G131" i="4"/>
  <c r="L130" i="4"/>
  <c r="Q130" i="4"/>
  <c r="H129" i="4"/>
  <c r="M127" i="4"/>
  <c r="M126" i="4"/>
  <c r="K125" i="4"/>
  <c r="J125" i="4"/>
  <c r="Q124" i="4"/>
  <c r="O124" i="4"/>
  <c r="N124" i="4"/>
  <c r="G124" i="4"/>
  <c r="F124" i="4"/>
  <c r="O123" i="4"/>
  <c r="L123" i="4"/>
  <c r="G123" i="4"/>
  <c r="Q122" i="4"/>
  <c r="Q121" i="4"/>
  <c r="P121" i="4"/>
  <c r="O121" i="4"/>
  <c r="N121" i="4" s="1"/>
  <c r="J121" i="4"/>
  <c r="H121" i="4"/>
  <c r="G121" i="4"/>
  <c r="F121" i="4"/>
  <c r="Q120" i="4"/>
  <c r="G120" i="4"/>
  <c r="F120" i="4"/>
  <c r="K119" i="4"/>
  <c r="K117" i="4"/>
  <c r="J117" i="4"/>
  <c r="G117" i="4"/>
  <c r="M115" i="4"/>
  <c r="H112" i="4"/>
  <c r="K110" i="4"/>
  <c r="K105" i="4"/>
  <c r="Q100" i="4"/>
  <c r="P100" i="4"/>
  <c r="H100" i="4"/>
  <c r="F100" i="4"/>
  <c r="L99" i="4"/>
  <c r="L98" i="4"/>
  <c r="Q96" i="4"/>
  <c r="Q95" i="4" s="1"/>
  <c r="P96" i="4"/>
  <c r="P95" i="4" s="1"/>
  <c r="M96" i="4"/>
  <c r="H96" i="4"/>
  <c r="H95" i="4" s="1"/>
  <c r="G96" i="4"/>
  <c r="M95" i="4"/>
  <c r="G95" i="4"/>
  <c r="D95" i="4"/>
  <c r="M94" i="4"/>
  <c r="J94" i="4"/>
  <c r="Q94" i="4"/>
  <c r="K91" i="4"/>
  <c r="Q90" i="4"/>
  <c r="M90" i="4"/>
  <c r="L90" i="4"/>
  <c r="L12" i="4" s="1"/>
  <c r="J90" i="4"/>
  <c r="F90" i="4"/>
  <c r="N87" i="4"/>
  <c r="E87" i="4"/>
  <c r="N86" i="4"/>
  <c r="E86" i="4"/>
  <c r="I85" i="4"/>
  <c r="N84" i="4"/>
  <c r="I84" i="4"/>
  <c r="E84" i="4"/>
  <c r="N83" i="4"/>
  <c r="M80" i="4"/>
  <c r="I83" i="4"/>
  <c r="N82" i="4"/>
  <c r="I82" i="4"/>
  <c r="E82" i="4"/>
  <c r="D82" i="4" s="1"/>
  <c r="L80" i="4"/>
  <c r="I81" i="4"/>
  <c r="G80" i="4"/>
  <c r="Q80" i="4"/>
  <c r="P80" i="4"/>
  <c r="N78" i="4"/>
  <c r="I78" i="4"/>
  <c r="E78" i="4"/>
  <c r="D78" i="4" s="1"/>
  <c r="N77" i="4"/>
  <c r="I77" i="4"/>
  <c r="D77" i="4" s="1"/>
  <c r="E77" i="4"/>
  <c r="N76" i="4"/>
  <c r="I76" i="4"/>
  <c r="E76" i="4"/>
  <c r="N75" i="4"/>
  <c r="E75" i="4"/>
  <c r="N74" i="4"/>
  <c r="I74" i="4"/>
  <c r="E74" i="4"/>
  <c r="D74" i="4"/>
  <c r="I73" i="4"/>
  <c r="N72" i="4"/>
  <c r="I72" i="4"/>
  <c r="N70" i="4"/>
  <c r="I70" i="4"/>
  <c r="E70" i="4"/>
  <c r="D70" i="4" s="1"/>
  <c r="N69" i="4"/>
  <c r="I69" i="4"/>
  <c r="D69" i="4" s="1"/>
  <c r="E69" i="4"/>
  <c r="N68" i="4"/>
  <c r="I68" i="4"/>
  <c r="E68" i="4"/>
  <c r="N67" i="4"/>
  <c r="N66" i="4"/>
  <c r="M64" i="4"/>
  <c r="I66" i="4"/>
  <c r="E66" i="4"/>
  <c r="D66" i="4"/>
  <c r="P64" i="4"/>
  <c r="I65" i="4"/>
  <c r="H64" i="4"/>
  <c r="I63" i="4"/>
  <c r="H61" i="4"/>
  <c r="E63" i="4"/>
  <c r="D63" i="4" s="1"/>
  <c r="Q61" i="4"/>
  <c r="N62" i="4"/>
  <c r="L61" i="4"/>
  <c r="P61" i="4"/>
  <c r="K61" i="4"/>
  <c r="J61" i="4"/>
  <c r="I61" i="4" s="1"/>
  <c r="G61" i="4"/>
  <c r="N60" i="4"/>
  <c r="I60" i="4"/>
  <c r="H55" i="4"/>
  <c r="E59" i="4"/>
  <c r="N58" i="4"/>
  <c r="L55" i="4"/>
  <c r="E58" i="4"/>
  <c r="Q55" i="4"/>
  <c r="N57" i="4"/>
  <c r="K55" i="4"/>
  <c r="I57" i="4"/>
  <c r="E57" i="4"/>
  <c r="N56" i="4"/>
  <c r="I56" i="4"/>
  <c r="E56" i="4"/>
  <c r="P55" i="4"/>
  <c r="M55" i="4"/>
  <c r="E54" i="4"/>
  <c r="J50" i="4"/>
  <c r="E53" i="4"/>
  <c r="N52" i="4"/>
  <c r="I52" i="4"/>
  <c r="Q50" i="4"/>
  <c r="M50" i="4"/>
  <c r="I51" i="4"/>
  <c r="G50" i="4"/>
  <c r="E51" i="4"/>
  <c r="N49" i="4"/>
  <c r="I49" i="4"/>
  <c r="E49" i="4"/>
  <c r="D49" i="4" s="1"/>
  <c r="N48" i="4"/>
  <c r="I48" i="4"/>
  <c r="N47" i="4"/>
  <c r="I47" i="4"/>
  <c r="N46" i="4"/>
  <c r="L43" i="4"/>
  <c r="E46" i="4"/>
  <c r="E45" i="4"/>
  <c r="N44" i="4"/>
  <c r="K43" i="4"/>
  <c r="O43" i="4"/>
  <c r="O41" i="4"/>
  <c r="N42" i="4"/>
  <c r="L41" i="4"/>
  <c r="G41" i="4"/>
  <c r="F41" i="4"/>
  <c r="E41" i="4" s="1"/>
  <c r="Q41" i="4"/>
  <c r="P41" i="4"/>
  <c r="M41" i="4"/>
  <c r="K41" i="4"/>
  <c r="H41" i="4"/>
  <c r="O38" i="4"/>
  <c r="I40" i="4"/>
  <c r="G38" i="4"/>
  <c r="Q38" i="4"/>
  <c r="P38" i="4"/>
  <c r="N39" i="4"/>
  <c r="I39" i="4"/>
  <c r="H38" i="4"/>
  <c r="F38" i="4"/>
  <c r="E38" i="4" s="1"/>
  <c r="E39" i="4"/>
  <c r="M38" i="4"/>
  <c r="L38" i="4"/>
  <c r="K38" i="4"/>
  <c r="J38" i="4"/>
  <c r="I38" i="4" s="1"/>
  <c r="N37" i="4"/>
  <c r="I37" i="4"/>
  <c r="D37" i="4" s="1"/>
  <c r="E37" i="4"/>
  <c r="I36" i="4"/>
  <c r="E36" i="4"/>
  <c r="O35" i="4"/>
  <c r="M35" i="4"/>
  <c r="K35" i="4"/>
  <c r="K13" i="4" s="1"/>
  <c r="J35" i="4"/>
  <c r="H35" i="4"/>
  <c r="G35" i="4"/>
  <c r="G13" i="4" s="1"/>
  <c r="F35" i="4"/>
  <c r="E35" i="4" s="1"/>
  <c r="E13" i="4" s="1"/>
  <c r="L32" i="4"/>
  <c r="E34" i="4"/>
  <c r="N33" i="4"/>
  <c r="M32" i="4"/>
  <c r="I33" i="4"/>
  <c r="H32" i="4"/>
  <c r="E33" i="4"/>
  <c r="P32" i="4"/>
  <c r="K32" i="4"/>
  <c r="J32" i="4"/>
  <c r="G32" i="4"/>
  <c r="N31" i="4"/>
  <c r="I31" i="4"/>
  <c r="D31" i="4" s="1"/>
  <c r="E31" i="4"/>
  <c r="N30" i="4"/>
  <c r="M29" i="4"/>
  <c r="I30" i="4"/>
  <c r="E30" i="4"/>
  <c r="P29" i="4"/>
  <c r="P10" i="4" s="1"/>
  <c r="N10" i="4" s="1"/>
  <c r="O29" i="4"/>
  <c r="L29" i="4"/>
  <c r="I29" i="4" s="1"/>
  <c r="I10" i="4" s="1"/>
  <c r="K29" i="4"/>
  <c r="J29" i="4"/>
  <c r="H29" i="4"/>
  <c r="H10" i="4" s="1"/>
  <c r="G29" i="4"/>
  <c r="F29" i="4"/>
  <c r="Q9" i="4"/>
  <c r="I28" i="4"/>
  <c r="I9" i="4" s="1"/>
  <c r="H9" i="4"/>
  <c r="M13" i="4"/>
  <c r="J13" i="4"/>
  <c r="H13" i="4"/>
  <c r="J12" i="4"/>
  <c r="O10" i="4"/>
  <c r="M10" i="4"/>
  <c r="K10" i="4"/>
  <c r="G10" i="4"/>
  <c r="F10" i="4"/>
  <c r="O9" i="4"/>
  <c r="M9" i="4"/>
  <c r="L9" i="4"/>
  <c r="K9" i="4"/>
  <c r="J9" i="4"/>
  <c r="F9" i="4"/>
  <c r="D31" i="3"/>
  <c r="D26" i="3"/>
  <c r="D26" i="2"/>
  <c r="D9" i="5"/>
  <c r="N38" i="4" l="1"/>
  <c r="D38" i="4"/>
  <c r="D34" i="4"/>
  <c r="E34" i="6"/>
  <c r="K137" i="4"/>
  <c r="K135" i="4"/>
  <c r="K134" i="4"/>
  <c r="I134" i="4" s="1"/>
  <c r="K133" i="4"/>
  <c r="M12" i="4"/>
  <c r="L35" i="4"/>
  <c r="L13" i="4" s="1"/>
  <c r="E42" i="4"/>
  <c r="Q43" i="4"/>
  <c r="E48" i="4"/>
  <c r="D48" i="4"/>
  <c r="E30" i="10"/>
  <c r="E29" i="10" s="1"/>
  <c r="E52" i="4"/>
  <c r="F50" i="4"/>
  <c r="F61" i="4"/>
  <c r="E61" i="4" s="1"/>
  <c r="E62" i="4"/>
  <c r="J64" i="4"/>
  <c r="E79" i="4"/>
  <c r="E83" i="4"/>
  <c r="D83" i="4" s="1"/>
  <c r="P102" i="4"/>
  <c r="H102" i="4"/>
  <c r="O102" i="4"/>
  <c r="N102" i="4" s="1"/>
  <c r="G102" i="4"/>
  <c r="F102" i="4"/>
  <c r="J102" i="4"/>
  <c r="E102" i="4"/>
  <c r="Q102" i="4"/>
  <c r="M102" i="4"/>
  <c r="O114" i="4"/>
  <c r="D113" i="4"/>
  <c r="L114" i="4"/>
  <c r="J114" i="4"/>
  <c r="J123" i="4"/>
  <c r="I123" i="4" s="1"/>
  <c r="Q123" i="4"/>
  <c r="P123" i="4"/>
  <c r="N123" i="4" s="1"/>
  <c r="H123" i="4"/>
  <c r="M123" i="4"/>
  <c r="K123" i="4"/>
  <c r="F123" i="4"/>
  <c r="E123" i="4" s="1"/>
  <c r="F127" i="4"/>
  <c r="J96" i="4"/>
  <c r="Q29" i="4"/>
  <c r="J107" i="4"/>
  <c r="I107" i="4" s="1"/>
  <c r="Q107" i="4"/>
  <c r="H107" i="4"/>
  <c r="P107" i="4"/>
  <c r="L107" i="4"/>
  <c r="G107" i="4"/>
  <c r="F107" i="4"/>
  <c r="E107" i="4" s="1"/>
  <c r="E133" i="4"/>
  <c r="I34" i="4"/>
  <c r="Q91" i="4"/>
  <c r="Q89" i="4" s="1"/>
  <c r="K107" i="4"/>
  <c r="J111" i="4"/>
  <c r="Q111" i="4"/>
  <c r="P111" i="4"/>
  <c r="H111" i="4"/>
  <c r="G111" i="4"/>
  <c r="M111" i="4"/>
  <c r="N162" i="4"/>
  <c r="I171" i="4"/>
  <c r="J120" i="4"/>
  <c r="M135" i="4"/>
  <c r="M134" i="4"/>
  <c r="E28" i="4"/>
  <c r="G9" i="4"/>
  <c r="N36" i="4"/>
  <c r="P35" i="4"/>
  <c r="P13" i="4" s="1"/>
  <c r="K50" i="4"/>
  <c r="E44" i="4"/>
  <c r="F43" i="4"/>
  <c r="F80" i="4"/>
  <c r="F111" i="4"/>
  <c r="K99" i="4"/>
  <c r="I150" i="4"/>
  <c r="G99" i="4"/>
  <c r="M99" i="4"/>
  <c r="D185" i="4"/>
  <c r="D192" i="4"/>
  <c r="J127" i="4"/>
  <c r="Q127" i="4"/>
  <c r="P127" i="4"/>
  <c r="H127" i="4"/>
  <c r="K127" i="4"/>
  <c r="K138" i="4"/>
  <c r="L138" i="4"/>
  <c r="J138" i="4"/>
  <c r="O138" i="4"/>
  <c r="M138" i="4"/>
  <c r="G138" i="4"/>
  <c r="F138" i="4"/>
  <c r="E138" i="4" s="1"/>
  <c r="Q93" i="4"/>
  <c r="Q92" i="4" s="1"/>
  <c r="H93" i="4"/>
  <c r="P93" i="4"/>
  <c r="G93" i="4"/>
  <c r="J101" i="4"/>
  <c r="D37" i="3"/>
  <c r="D35" i="3" s="1"/>
  <c r="D33" i="4"/>
  <c r="D12" i="4" s="1"/>
  <c r="F12" i="4"/>
  <c r="F32" i="4"/>
  <c r="N35" i="4"/>
  <c r="O13" i="4"/>
  <c r="N13" i="4" s="1"/>
  <c r="I45" i="4"/>
  <c r="F55" i="4"/>
  <c r="O64" i="4"/>
  <c r="Q64" i="4"/>
  <c r="N71" i="4"/>
  <c r="H80" i="4"/>
  <c r="M107" i="4"/>
  <c r="L103" i="4"/>
  <c r="I157" i="4"/>
  <c r="K106" i="4"/>
  <c r="K104" i="4" s="1"/>
  <c r="H106" i="4"/>
  <c r="H104" i="4" s="1"/>
  <c r="M106" i="4"/>
  <c r="G106" i="4"/>
  <c r="D11" i="3"/>
  <c r="E32" i="4"/>
  <c r="D36" i="4"/>
  <c r="D39" i="4"/>
  <c r="P43" i="4"/>
  <c r="N43" i="4" s="1"/>
  <c r="G43" i="4"/>
  <c r="G27" i="4" s="1"/>
  <c r="D57" i="4"/>
  <c r="I58" i="4"/>
  <c r="D58" i="4" s="1"/>
  <c r="N59" i="4"/>
  <c r="I62" i="4"/>
  <c r="N63" i="4"/>
  <c r="O61" i="4"/>
  <c r="E71" i="4"/>
  <c r="D71" i="4" s="1"/>
  <c r="I86" i="4"/>
  <c r="D86" i="4" s="1"/>
  <c r="H91" i="4"/>
  <c r="P106" i="4"/>
  <c r="O106" i="4"/>
  <c r="N106" i="4" s="1"/>
  <c r="Q106" i="4"/>
  <c r="L106" i="4"/>
  <c r="J106" i="4"/>
  <c r="I106" i="4" s="1"/>
  <c r="O107" i="4"/>
  <c r="N107" i="4" s="1"/>
  <c r="M114" i="4"/>
  <c r="M113" i="4" s="1"/>
  <c r="P126" i="4"/>
  <c r="H126" i="4"/>
  <c r="G126" i="4"/>
  <c r="Q126" i="4"/>
  <c r="P138" i="4"/>
  <c r="E34" i="11"/>
  <c r="P91" i="4"/>
  <c r="E29" i="11"/>
  <c r="F91" i="4"/>
  <c r="E35" i="11"/>
  <c r="J91" i="4"/>
  <c r="E157" i="4"/>
  <c r="G119" i="4"/>
  <c r="H119" i="4"/>
  <c r="Q119" i="4"/>
  <c r="P119" i="4"/>
  <c r="I170" i="4"/>
  <c r="M119" i="4"/>
  <c r="L119" i="4"/>
  <c r="O120" i="4"/>
  <c r="D30" i="4"/>
  <c r="L26" i="4"/>
  <c r="L10" i="4"/>
  <c r="I42" i="4"/>
  <c r="J41" i="4"/>
  <c r="I41" i="4" s="1"/>
  <c r="D41" i="4" s="1"/>
  <c r="E28" i="10"/>
  <c r="E32" i="10"/>
  <c r="E31" i="10" s="1"/>
  <c r="J80" i="4"/>
  <c r="I80" i="4" s="1"/>
  <c r="J103" i="4"/>
  <c r="I103" i="4" s="1"/>
  <c r="Q103" i="4"/>
  <c r="P103" i="4"/>
  <c r="G103" i="4"/>
  <c r="M103" i="4"/>
  <c r="J115" i="4"/>
  <c r="Q115" i="4"/>
  <c r="H115" i="4"/>
  <c r="P115" i="4"/>
  <c r="F115" i="4"/>
  <c r="P118" i="4"/>
  <c r="H118" i="4"/>
  <c r="O118" i="4"/>
  <c r="N118" i="4" s="1"/>
  <c r="G118" i="4"/>
  <c r="M118" i="4"/>
  <c r="P122" i="4"/>
  <c r="H122" i="4"/>
  <c r="G122" i="4"/>
  <c r="K122" i="4"/>
  <c r="N133" i="4"/>
  <c r="Q138" i="4"/>
  <c r="Q26" i="4" s="1"/>
  <c r="P9" i="4"/>
  <c r="N9" i="4" s="1"/>
  <c r="N28" i="4"/>
  <c r="D50" i="3"/>
  <c r="N29" i="4"/>
  <c r="I32" i="4"/>
  <c r="I35" i="4"/>
  <c r="J43" i="4"/>
  <c r="I44" i="4"/>
  <c r="M43" i="4"/>
  <c r="E47" i="4"/>
  <c r="E34" i="10"/>
  <c r="E33" i="10" s="1"/>
  <c r="N51" i="4"/>
  <c r="D51" i="4"/>
  <c r="D19" i="4" s="1"/>
  <c r="O50" i="4"/>
  <c r="O55" i="4"/>
  <c r="G55" i="4"/>
  <c r="G64" i="4"/>
  <c r="E67" i="4"/>
  <c r="D67" i="4" s="1"/>
  <c r="F64" i="4"/>
  <c r="E64" i="4" s="1"/>
  <c r="E72" i="4"/>
  <c r="D72" i="4"/>
  <c r="K80" i="4"/>
  <c r="D89" i="4"/>
  <c r="F103" i="4"/>
  <c r="O110" i="4"/>
  <c r="D109" i="4"/>
  <c r="O111" i="4"/>
  <c r="N111" i="4" s="1"/>
  <c r="E121" i="4"/>
  <c r="I137" i="4"/>
  <c r="N157" i="4"/>
  <c r="D157" i="4"/>
  <c r="D228" i="4"/>
  <c r="N79" i="4"/>
  <c r="M26" i="4"/>
  <c r="F26" i="4"/>
  <c r="N34" i="4"/>
  <c r="O32" i="4"/>
  <c r="N40" i="4"/>
  <c r="H43" i="4"/>
  <c r="H27" i="4" s="1"/>
  <c r="N54" i="4"/>
  <c r="E60" i="4"/>
  <c r="D60" i="4" s="1"/>
  <c r="K103" i="4"/>
  <c r="K115" i="4"/>
  <c r="L122" i="4"/>
  <c r="P101" i="4"/>
  <c r="H101" i="4"/>
  <c r="Q101" i="4"/>
  <c r="G101" i="4"/>
  <c r="K101" i="4"/>
  <c r="J112" i="4"/>
  <c r="P128" i="4"/>
  <c r="H128" i="4"/>
  <c r="L128" i="4"/>
  <c r="M128" i="4"/>
  <c r="D15" i="2"/>
  <c r="F13" i="4"/>
  <c r="N45" i="4"/>
  <c r="I46" i="4"/>
  <c r="D46" i="4" s="1"/>
  <c r="D47" i="4"/>
  <c r="D16" i="4" s="1"/>
  <c r="D52" i="4"/>
  <c r="I53" i="4"/>
  <c r="D53" i="4" s="1"/>
  <c r="K64" i="4"/>
  <c r="K27" i="4" s="1"/>
  <c r="P90" i="4"/>
  <c r="P26" i="4" s="1"/>
  <c r="H90" i="4"/>
  <c r="H89" i="4" s="1"/>
  <c r="O90" i="4"/>
  <c r="G90" i="4"/>
  <c r="G26" i="4" s="1"/>
  <c r="F93" i="4"/>
  <c r="J98" i="4"/>
  <c r="F129" i="4"/>
  <c r="Q137" i="4"/>
  <c r="P137" i="4"/>
  <c r="G137" i="4"/>
  <c r="O137" i="4"/>
  <c r="F137" i="4"/>
  <c r="E145" i="4"/>
  <c r="Q105" i="4"/>
  <c r="Q104" i="4" s="1"/>
  <c r="P105" i="4"/>
  <c r="G105" i="4"/>
  <c r="E156" i="4"/>
  <c r="F110" i="4"/>
  <c r="E162" i="4"/>
  <c r="I176" i="4"/>
  <c r="Q129" i="4"/>
  <c r="G129" i="4"/>
  <c r="P129" i="4"/>
  <c r="K129" i="4"/>
  <c r="I182" i="4"/>
  <c r="D17" i="2"/>
  <c r="D30" i="2" s="1"/>
  <c r="Q32" i="4"/>
  <c r="D56" i="4"/>
  <c r="L64" i="4"/>
  <c r="I67" i="4"/>
  <c r="I75" i="4"/>
  <c r="D75" i="4" s="1"/>
  <c r="E81" i="4"/>
  <c r="D81" i="4" s="1"/>
  <c r="N81" i="4"/>
  <c r="D84" i="4"/>
  <c r="P94" i="4"/>
  <c r="H94" i="4"/>
  <c r="O94" i="4"/>
  <c r="N94" i="4" s="1"/>
  <c r="G94" i="4"/>
  <c r="F94" i="4"/>
  <c r="F101" i="4"/>
  <c r="P130" i="4"/>
  <c r="H130" i="4"/>
  <c r="O130" i="4"/>
  <c r="N130" i="4" s="1"/>
  <c r="G130" i="4"/>
  <c r="F130" i="4"/>
  <c r="J131" i="4"/>
  <c r="Q131" i="4"/>
  <c r="P131" i="4"/>
  <c r="H131" i="4"/>
  <c r="O131" i="4"/>
  <c r="P112" i="4"/>
  <c r="G112" i="4"/>
  <c r="M112" i="4"/>
  <c r="F114" i="4"/>
  <c r="Q114" i="4"/>
  <c r="Q113" i="4" s="1"/>
  <c r="H114" i="4"/>
  <c r="H113" i="4" s="1"/>
  <c r="N165" i="4"/>
  <c r="G114" i="4"/>
  <c r="N169" i="4"/>
  <c r="D211" i="4"/>
  <c r="Q35" i="4"/>
  <c r="Q13" i="4" s="1"/>
  <c r="E40" i="4"/>
  <c r="D40" i="4" s="1"/>
  <c r="N41" i="4"/>
  <c r="D44" i="4"/>
  <c r="D15" i="4" s="1"/>
  <c r="J55" i="4"/>
  <c r="I55" i="4" s="1"/>
  <c r="E65" i="4"/>
  <c r="N65" i="4"/>
  <c r="D68" i="4"/>
  <c r="E73" i="4"/>
  <c r="D73" i="4" s="1"/>
  <c r="N73" i="4"/>
  <c r="D76" i="4"/>
  <c r="I87" i="4"/>
  <c r="D87" i="4" s="1"/>
  <c r="L112" i="4"/>
  <c r="L120" i="4"/>
  <c r="F131" i="4"/>
  <c r="E131" i="4" s="1"/>
  <c r="E18" i="11"/>
  <c r="D141" i="4"/>
  <c r="M98" i="4"/>
  <c r="Q98" i="4"/>
  <c r="H98" i="4"/>
  <c r="G98" i="4"/>
  <c r="D158" i="4"/>
  <c r="M110" i="4"/>
  <c r="M109" i="4" s="1"/>
  <c r="E169" i="4"/>
  <c r="K118" i="4"/>
  <c r="K116" i="4" s="1"/>
  <c r="L118" i="4"/>
  <c r="Q118" i="4"/>
  <c r="N175" i="4"/>
  <c r="E177" i="4"/>
  <c r="L126" i="4"/>
  <c r="K126" i="4"/>
  <c r="O126" i="4"/>
  <c r="N126" i="4" s="1"/>
  <c r="I183" i="4"/>
  <c r="D183" i="4" s="1"/>
  <c r="J136" i="4"/>
  <c r="D204" i="4"/>
  <c r="H12" i="4"/>
  <c r="Q12" i="4"/>
  <c r="J26" i="4"/>
  <c r="J10" i="4"/>
  <c r="E29" i="4"/>
  <c r="E10" i="4" s="1"/>
  <c r="L50" i="4"/>
  <c r="H50" i="4"/>
  <c r="P50" i="4"/>
  <c r="N53" i="4"/>
  <c r="I54" i="4"/>
  <c r="D54" i="4" s="1"/>
  <c r="I59" i="4"/>
  <c r="D59" i="4" s="1"/>
  <c r="M61" i="4"/>
  <c r="I71" i="4"/>
  <c r="I79" i="4"/>
  <c r="D79" i="4" s="1"/>
  <c r="O80" i="4"/>
  <c r="E85" i="4"/>
  <c r="D85" i="4" s="1"/>
  <c r="N85" i="4"/>
  <c r="K90" i="4"/>
  <c r="P98" i="4"/>
  <c r="O98" i="4"/>
  <c r="F98" i="4"/>
  <c r="D97" i="4"/>
  <c r="J99" i="4"/>
  <c r="I99" i="4" s="1"/>
  <c r="Q99" i="4"/>
  <c r="P99" i="4"/>
  <c r="H99" i="4"/>
  <c r="O99" i="4"/>
  <c r="F105" i="4"/>
  <c r="K130" i="4"/>
  <c r="K131" i="4"/>
  <c r="P134" i="4"/>
  <c r="H134" i="4"/>
  <c r="H132" i="4" s="1"/>
  <c r="O134" i="4"/>
  <c r="N134" i="4" s="1"/>
  <c r="G134" i="4"/>
  <c r="G132" i="4" s="1"/>
  <c r="F134" i="4"/>
  <c r="J135" i="4"/>
  <c r="I135" i="4" s="1"/>
  <c r="Q135" i="4"/>
  <c r="Q132" i="4" s="1"/>
  <c r="P135" i="4"/>
  <c r="H135" i="4"/>
  <c r="E135" i="4" s="1"/>
  <c r="O135" i="4"/>
  <c r="M137" i="4"/>
  <c r="I163" i="4"/>
  <c r="K114" i="4"/>
  <c r="K113" i="4" s="1"/>
  <c r="N181" i="4"/>
  <c r="L108" i="4"/>
  <c r="P108" i="4"/>
  <c r="G108" i="4"/>
  <c r="L110" i="4"/>
  <c r="L109" i="4" s="1"/>
  <c r="Q110" i="4"/>
  <c r="Q109" i="4" s="1"/>
  <c r="H110" i="4"/>
  <c r="H109" i="4" s="1"/>
  <c r="N161" i="4"/>
  <c r="G110" i="4"/>
  <c r="G109" i="4" s="1"/>
  <c r="L124" i="4"/>
  <c r="E35" i="6"/>
  <c r="L129" i="4"/>
  <c r="L133" i="4"/>
  <c r="I147" i="4"/>
  <c r="Q117" i="4"/>
  <c r="H117" i="4"/>
  <c r="L93" i="4"/>
  <c r="L101" i="4"/>
  <c r="L105" i="4"/>
  <c r="L117" i="4"/>
  <c r="L121" i="4"/>
  <c r="I121" i="4" s="1"/>
  <c r="L125" i="4"/>
  <c r="I125" i="4" s="1"/>
  <c r="G100" i="4"/>
  <c r="I151" i="4"/>
  <c r="M93" i="4"/>
  <c r="M92" i="4" s="1"/>
  <c r="K96" i="4"/>
  <c r="K95" i="4" s="1"/>
  <c r="K100" i="4"/>
  <c r="M101" i="4"/>
  <c r="M105" i="4"/>
  <c r="M104" i="4" s="1"/>
  <c r="K108" i="4"/>
  <c r="K112" i="4"/>
  <c r="M117" i="4"/>
  <c r="K120" i="4"/>
  <c r="M121" i="4"/>
  <c r="K124" i="4"/>
  <c r="M125" i="4"/>
  <c r="K128" i="4"/>
  <c r="M129" i="4"/>
  <c r="M133" i="4"/>
  <c r="M132" i="4" s="1"/>
  <c r="K136" i="4"/>
  <c r="M100" i="4"/>
  <c r="K102" i="4"/>
  <c r="P125" i="4"/>
  <c r="E182" i="4"/>
  <c r="D182" i="4" s="1"/>
  <c r="D92" i="4"/>
  <c r="D104" i="4"/>
  <c r="D116" i="4"/>
  <c r="D132" i="4"/>
  <c r="L136" i="4"/>
  <c r="L94" i="4"/>
  <c r="L102" i="4"/>
  <c r="L111" i="4"/>
  <c r="O115" i="4"/>
  <c r="N115" i="4" s="1"/>
  <c r="E166" i="4"/>
  <c r="I166" i="4"/>
  <c r="E168" i="4"/>
  <c r="P117" i="4"/>
  <c r="P120" i="4"/>
  <c r="M120" i="4"/>
  <c r="I173" i="4"/>
  <c r="E173" i="4"/>
  <c r="M122" i="4"/>
  <c r="G125" i="4"/>
  <c r="Q125" i="4"/>
  <c r="M130" i="4"/>
  <c r="D187" i="4"/>
  <c r="I172" i="4"/>
  <c r="D172" i="4" s="1"/>
  <c r="G127" i="4"/>
  <c r="I178" i="4"/>
  <c r="D208" i="4"/>
  <c r="M79" i="7"/>
  <c r="K79" i="7"/>
  <c r="K57" i="7" s="1"/>
  <c r="H79" i="7"/>
  <c r="L79" i="7"/>
  <c r="L57" i="7" s="1"/>
  <c r="Q79" i="7"/>
  <c r="Q57" i="7" s="1"/>
  <c r="P79" i="7"/>
  <c r="G79" i="7"/>
  <c r="G57" i="7" s="1"/>
  <c r="M92" i="7"/>
  <c r="P92" i="7"/>
  <c r="P75" i="7" s="1"/>
  <c r="N42" i="6"/>
  <c r="Q76" i="6"/>
  <c r="O88" i="7"/>
  <c r="N88" i="6"/>
  <c r="N35" i="6"/>
  <c r="N53" i="6"/>
  <c r="N33" i="6"/>
  <c r="G32" i="6"/>
  <c r="O83" i="7"/>
  <c r="O86" i="7"/>
  <c r="O41" i="6"/>
  <c r="H50" i="6"/>
  <c r="N52" i="6"/>
  <c r="Q61" i="6"/>
  <c r="F61" i="6"/>
  <c r="D59" i="6"/>
  <c r="P61" i="6"/>
  <c r="K61" i="6"/>
  <c r="F80" i="7"/>
  <c r="E80" i="7" s="1"/>
  <c r="E80" i="6"/>
  <c r="F58" i="6"/>
  <c r="J81" i="7"/>
  <c r="G41" i="6"/>
  <c r="M57" i="6"/>
  <c r="D73" i="6"/>
  <c r="L74" i="6"/>
  <c r="H74" i="6"/>
  <c r="Q82" i="7"/>
  <c r="K82" i="7"/>
  <c r="P82" i="7"/>
  <c r="G82" i="7"/>
  <c r="L82" i="7"/>
  <c r="J61" i="6"/>
  <c r="O61" i="6"/>
  <c r="N61" i="6" s="1"/>
  <c r="N49" i="6"/>
  <c r="L57" i="6"/>
  <c r="J57" i="6"/>
  <c r="Q57" i="6"/>
  <c r="H57" i="6"/>
  <c r="K57" i="6"/>
  <c r="D55" i="6"/>
  <c r="G57" i="6"/>
  <c r="O57" i="6"/>
  <c r="F57" i="6"/>
  <c r="J78" i="7"/>
  <c r="J56" i="6"/>
  <c r="D99" i="6"/>
  <c r="K65" i="6"/>
  <c r="P65" i="6"/>
  <c r="J80" i="7"/>
  <c r="J65" i="6"/>
  <c r="J86" i="7"/>
  <c r="P87" i="7"/>
  <c r="L87" i="7"/>
  <c r="K87" i="7"/>
  <c r="F88" i="7"/>
  <c r="O91" i="7"/>
  <c r="K93" i="7"/>
  <c r="G93" i="7"/>
  <c r="P93" i="7"/>
  <c r="L93" i="7"/>
  <c r="K71" i="6"/>
  <c r="J71" i="6"/>
  <c r="P71" i="6"/>
  <c r="F71" i="6"/>
  <c r="P75" i="6"/>
  <c r="Q81" i="7"/>
  <c r="H81" i="7"/>
  <c r="H60" i="7" s="1"/>
  <c r="L81" i="7"/>
  <c r="L83" i="7"/>
  <c r="D112" i="6"/>
  <c r="P68" i="6"/>
  <c r="J85" i="7"/>
  <c r="O90" i="7"/>
  <c r="O72" i="6"/>
  <c r="J93" i="7"/>
  <c r="J60" i="6"/>
  <c r="O62" i="6"/>
  <c r="L62" i="6"/>
  <c r="K68" i="6"/>
  <c r="L72" i="6"/>
  <c r="L70" i="6" s="1"/>
  <c r="D106" i="6"/>
  <c r="F62" i="6"/>
  <c r="P63" i="6"/>
  <c r="N63" i="6" s="1"/>
  <c r="H63" i="6"/>
  <c r="G63" i="6"/>
  <c r="Q63" i="6"/>
  <c r="L68" i="6"/>
  <c r="G78" i="7"/>
  <c r="J84" i="7"/>
  <c r="K89" i="7"/>
  <c r="G89" i="7"/>
  <c r="M90" i="7"/>
  <c r="M72" i="7" s="1"/>
  <c r="K90" i="7"/>
  <c r="K72" i="7" s="1"/>
  <c r="P91" i="7"/>
  <c r="F74" i="6"/>
  <c r="D104" i="6"/>
  <c r="M36" i="7"/>
  <c r="Q44" i="7"/>
  <c r="P60" i="6"/>
  <c r="H60" i="6"/>
  <c r="K60" i="6"/>
  <c r="Q60" i="6"/>
  <c r="F60" i="6"/>
  <c r="J62" i="6"/>
  <c r="L66" i="6"/>
  <c r="J66" i="6"/>
  <c r="Q66" i="6"/>
  <c r="G66" i="6"/>
  <c r="O66" i="6"/>
  <c r="O69" i="6"/>
  <c r="M72" i="6"/>
  <c r="K78" i="7"/>
  <c r="L86" i="7"/>
  <c r="L66" i="7" s="1"/>
  <c r="H89" i="7"/>
  <c r="G90" i="7"/>
  <c r="G72" i="7" s="1"/>
  <c r="L56" i="6"/>
  <c r="G58" i="6"/>
  <c r="O68" i="6"/>
  <c r="G68" i="6"/>
  <c r="D67" i="6"/>
  <c r="J68" i="6"/>
  <c r="Q68" i="6"/>
  <c r="F68" i="6"/>
  <c r="F76" i="6"/>
  <c r="P76" i="6"/>
  <c r="G76" i="6"/>
  <c r="L76" i="6"/>
  <c r="J76" i="6"/>
  <c r="J88" i="7"/>
  <c r="I89" i="6"/>
  <c r="J90" i="7"/>
  <c r="I90" i="6"/>
  <c r="M50" i="7"/>
  <c r="F58" i="7"/>
  <c r="P69" i="6"/>
  <c r="H69" i="6"/>
  <c r="F84" i="7"/>
  <c r="E84" i="6"/>
  <c r="G85" i="7"/>
  <c r="M86" i="7"/>
  <c r="Q86" i="7"/>
  <c r="Q66" i="7" s="1"/>
  <c r="I89" i="7"/>
  <c r="J71" i="7"/>
  <c r="N33" i="7"/>
  <c r="N84" i="7"/>
  <c r="O63" i="7"/>
  <c r="N63" i="7" s="1"/>
  <c r="L88" i="7"/>
  <c r="K88" i="7"/>
  <c r="G56" i="7"/>
  <c r="J56" i="7"/>
  <c r="L56" i="7"/>
  <c r="L55" i="7" s="1"/>
  <c r="D55" i="7"/>
  <c r="K56" i="7"/>
  <c r="L20" i="7"/>
  <c r="Q58" i="7"/>
  <c r="P58" i="7"/>
  <c r="G58" i="7"/>
  <c r="M58" i="7"/>
  <c r="J58" i="7"/>
  <c r="H58" i="7"/>
  <c r="L58" i="7"/>
  <c r="M80" i="7"/>
  <c r="L80" i="7"/>
  <c r="K80" i="7"/>
  <c r="K58" i="7" s="1"/>
  <c r="E88" i="6"/>
  <c r="Q88" i="7"/>
  <c r="Q69" i="7" s="1"/>
  <c r="L47" i="7"/>
  <c r="O32" i="7"/>
  <c r="E35" i="7"/>
  <c r="Q20" i="7"/>
  <c r="F75" i="6"/>
  <c r="M75" i="6"/>
  <c r="K84" i="7"/>
  <c r="K63" i="7" s="1"/>
  <c r="D95" i="6"/>
  <c r="D94" i="6" s="1"/>
  <c r="Q41" i="7"/>
  <c r="G50" i="7"/>
  <c r="M41" i="7"/>
  <c r="O74" i="7"/>
  <c r="L60" i="7"/>
  <c r="P60" i="7"/>
  <c r="J60" i="7"/>
  <c r="D59" i="7"/>
  <c r="Q60" i="7"/>
  <c r="G65" i="7"/>
  <c r="G64" i="7" s="1"/>
  <c r="J65" i="7"/>
  <c r="J66" i="7"/>
  <c r="K61" i="7"/>
  <c r="Q61" i="7"/>
  <c r="G61" i="7"/>
  <c r="P61" i="7"/>
  <c r="L61" i="7"/>
  <c r="Q62" i="7"/>
  <c r="L62" i="7"/>
  <c r="K65" i="7"/>
  <c r="M47" i="7"/>
  <c r="P65" i="7"/>
  <c r="K68" i="7"/>
  <c r="K67" i="7" s="1"/>
  <c r="L68" i="7"/>
  <c r="P68" i="7"/>
  <c r="P67" i="7" s="1"/>
  <c r="Q68" i="7"/>
  <c r="Q67" i="7" s="1"/>
  <c r="L76" i="7"/>
  <c r="K76" i="7"/>
  <c r="Q76" i="7"/>
  <c r="G76" i="7"/>
  <c r="P76" i="7"/>
  <c r="J76" i="7"/>
  <c r="I76" i="7" s="1"/>
  <c r="H74" i="7"/>
  <c r="L69" i="7"/>
  <c r="O69" i="7"/>
  <c r="N69" i="7" s="1"/>
  <c r="F69" i="7"/>
  <c r="H69" i="7"/>
  <c r="D70" i="7"/>
  <c r="P71" i="7"/>
  <c r="L74" i="7"/>
  <c r="D73" i="7"/>
  <c r="P74" i="7"/>
  <c r="P73" i="7" s="1"/>
  <c r="M66" i="7"/>
  <c r="G71" i="7"/>
  <c r="K71" i="7"/>
  <c r="K70" i="7" s="1"/>
  <c r="D95" i="7"/>
  <c r="P57" i="7"/>
  <c r="H57" i="7"/>
  <c r="M57" i="7"/>
  <c r="K69" i="7"/>
  <c r="H71" i="7"/>
  <c r="L72" i="7"/>
  <c r="L70" i="7" s="1"/>
  <c r="M75" i="7"/>
  <c r="D99" i="7"/>
  <c r="D109" i="7"/>
  <c r="E29" i="8"/>
  <c r="E28" i="8"/>
  <c r="E67" i="8"/>
  <c r="E49" i="11"/>
  <c r="K22" i="12"/>
  <c r="E52" i="8"/>
  <c r="E72" i="8" s="1"/>
  <c r="E30" i="8"/>
  <c r="E68" i="8" s="1"/>
  <c r="N41" i="12"/>
  <c r="E27" i="8"/>
  <c r="E49" i="8"/>
  <c r="E53" i="11"/>
  <c r="D106" i="7"/>
  <c r="D112" i="7"/>
  <c r="E48" i="12"/>
  <c r="E12" i="10"/>
  <c r="F12" i="10"/>
  <c r="E38" i="8"/>
  <c r="E184" i="9"/>
  <c r="F46" i="12"/>
  <c r="E51" i="8"/>
  <c r="E71" i="8" s="1"/>
  <c r="N36" i="12"/>
  <c r="E78" i="8"/>
  <c r="E26" i="8"/>
  <c r="E64" i="8" s="1"/>
  <c r="E25" i="8"/>
  <c r="E63" i="8" s="1"/>
  <c r="E66" i="8"/>
  <c r="E65" i="8"/>
  <c r="E51" i="11"/>
  <c r="E53" i="12"/>
  <c r="G38" i="12"/>
  <c r="E73" i="8"/>
  <c r="E42" i="11"/>
  <c r="Q43" i="12"/>
  <c r="H22" i="12"/>
  <c r="E51" i="12"/>
  <c r="G52" i="12"/>
  <c r="I71" i="12"/>
  <c r="N71" i="12"/>
  <c r="H52" i="12"/>
  <c r="E39" i="12"/>
  <c r="Q52" i="12"/>
  <c r="L75" i="12"/>
  <c r="I51" i="12"/>
  <c r="M72" i="12"/>
  <c r="L57" i="12"/>
  <c r="K57" i="12"/>
  <c r="F38" i="12"/>
  <c r="N53" i="12"/>
  <c r="P52" i="12"/>
  <c r="H66" i="12"/>
  <c r="M66" i="12"/>
  <c r="K69" i="12"/>
  <c r="P69" i="12"/>
  <c r="H69" i="12"/>
  <c r="G69" i="12"/>
  <c r="K72" i="12"/>
  <c r="K66" i="12"/>
  <c r="I59" i="12"/>
  <c r="I68" i="12"/>
  <c r="F73" i="6" l="1"/>
  <c r="D88" i="6"/>
  <c r="P66" i="12"/>
  <c r="Q49" i="12"/>
  <c r="L34" i="12"/>
  <c r="N73" i="12"/>
  <c r="E55" i="12"/>
  <c r="E58" i="12"/>
  <c r="H49" i="12"/>
  <c r="K43" i="12"/>
  <c r="N62" i="12"/>
  <c r="O61" i="12"/>
  <c r="G34" i="12"/>
  <c r="N38" i="7"/>
  <c r="E45" i="7"/>
  <c r="F44" i="7"/>
  <c r="I38" i="7"/>
  <c r="E43" i="7"/>
  <c r="F85" i="7"/>
  <c r="E85" i="6"/>
  <c r="D85" i="6" s="1"/>
  <c r="H78" i="7"/>
  <c r="H56" i="7" s="1"/>
  <c r="H55" i="7" s="1"/>
  <c r="H56" i="6"/>
  <c r="I90" i="7"/>
  <c r="J72" i="7"/>
  <c r="I72" i="7" s="1"/>
  <c r="I33" i="6"/>
  <c r="J32" i="6"/>
  <c r="I46" i="6"/>
  <c r="J32" i="7"/>
  <c r="I33" i="7"/>
  <c r="Q90" i="7"/>
  <c r="Q72" i="7" s="1"/>
  <c r="Q72" i="6"/>
  <c r="F86" i="7"/>
  <c r="E86" i="6"/>
  <c r="F66" i="6"/>
  <c r="I39" i="6"/>
  <c r="P83" i="7"/>
  <c r="P62" i="7" s="1"/>
  <c r="N83" i="6"/>
  <c r="P62" i="6"/>
  <c r="M32" i="6"/>
  <c r="P74" i="6"/>
  <c r="G47" i="6"/>
  <c r="O66" i="7"/>
  <c r="H23" i="4"/>
  <c r="G23" i="4"/>
  <c r="N45" i="12"/>
  <c r="O22" i="12"/>
  <c r="N22" i="12" s="1"/>
  <c r="N37" i="7"/>
  <c r="O36" i="7"/>
  <c r="I60" i="7"/>
  <c r="N52" i="7"/>
  <c r="H46" i="12"/>
  <c r="E47" i="12"/>
  <c r="D47" i="12" s="1"/>
  <c r="M38" i="12"/>
  <c r="I40" i="12"/>
  <c r="E50" i="8"/>
  <c r="E70" i="8" s="1"/>
  <c r="N49" i="7"/>
  <c r="L84" i="7"/>
  <c r="L63" i="7" s="1"/>
  <c r="L63" i="6"/>
  <c r="H36" i="6"/>
  <c r="H31" i="6" s="1"/>
  <c r="O75" i="12"/>
  <c r="L66" i="12"/>
  <c r="N63" i="12"/>
  <c r="H72" i="12"/>
  <c r="L69" i="12"/>
  <c r="I54" i="12"/>
  <c r="E37" i="12"/>
  <c r="I58" i="12"/>
  <c r="J57" i="12"/>
  <c r="N65" i="12"/>
  <c r="E64" i="12"/>
  <c r="J49" i="12"/>
  <c r="I50" i="12"/>
  <c r="L49" i="12"/>
  <c r="P49" i="12"/>
  <c r="D51" i="12"/>
  <c r="P22" i="12"/>
  <c r="E69" i="8"/>
  <c r="M43" i="12"/>
  <c r="N35" i="12"/>
  <c r="O34" i="12"/>
  <c r="I41" i="12"/>
  <c r="G70" i="7"/>
  <c r="L67" i="7"/>
  <c r="J64" i="7"/>
  <c r="N74" i="7"/>
  <c r="N51" i="7"/>
  <c r="O50" i="7"/>
  <c r="M84" i="7"/>
  <c r="M63" i="7" s="1"/>
  <c r="M63" i="6"/>
  <c r="P36" i="6"/>
  <c r="L50" i="7"/>
  <c r="I58" i="7"/>
  <c r="I56" i="7"/>
  <c r="L32" i="7"/>
  <c r="L31" i="7" s="1"/>
  <c r="P47" i="7"/>
  <c r="E52" i="7"/>
  <c r="P86" i="7"/>
  <c r="P66" i="7" s="1"/>
  <c r="P66" i="6"/>
  <c r="P20" i="6" s="1"/>
  <c r="N86" i="6"/>
  <c r="O85" i="7"/>
  <c r="N85" i="6"/>
  <c r="O65" i="6"/>
  <c r="Q78" i="7"/>
  <c r="Q56" i="7" s="1"/>
  <c r="Q56" i="6"/>
  <c r="F67" i="6"/>
  <c r="L36" i="6"/>
  <c r="P59" i="6"/>
  <c r="J41" i="7"/>
  <c r="I42" i="7"/>
  <c r="K91" i="7"/>
  <c r="K74" i="7" s="1"/>
  <c r="K74" i="6"/>
  <c r="H85" i="7"/>
  <c r="H65" i="7" s="1"/>
  <c r="H65" i="6"/>
  <c r="E63" i="6"/>
  <c r="H47" i="7"/>
  <c r="M36" i="6"/>
  <c r="M66" i="6"/>
  <c r="E57" i="6"/>
  <c r="H97" i="4"/>
  <c r="F61" i="12"/>
  <c r="P46" i="12"/>
  <c r="P43" i="12"/>
  <c r="J52" i="12"/>
  <c r="I53" i="12"/>
  <c r="D53" i="12" s="1"/>
  <c r="D94" i="7"/>
  <c r="G75" i="12"/>
  <c r="F75" i="12"/>
  <c r="L52" i="12"/>
  <c r="P72" i="12"/>
  <c r="M69" i="12"/>
  <c r="J61" i="12"/>
  <c r="I62" i="12"/>
  <c r="Q46" i="12"/>
  <c r="E36" i="12"/>
  <c r="M57" i="12"/>
  <c r="P38" i="12"/>
  <c r="I60" i="12"/>
  <c r="E42" i="12"/>
  <c r="I64" i="12"/>
  <c r="I55" i="12"/>
  <c r="E45" i="12"/>
  <c r="N42" i="12"/>
  <c r="L43" i="12"/>
  <c r="K52" i="12"/>
  <c r="J34" i="12"/>
  <c r="I35" i="12"/>
  <c r="H34" i="12"/>
  <c r="H33" i="12" s="1"/>
  <c r="J46" i="12"/>
  <c r="I47" i="12"/>
  <c r="P59" i="7"/>
  <c r="H44" i="7"/>
  <c r="O80" i="7"/>
  <c r="N80" i="6"/>
  <c r="N34" i="7"/>
  <c r="K55" i="7"/>
  <c r="G55" i="7"/>
  <c r="P50" i="7"/>
  <c r="E48" i="7"/>
  <c r="F47" i="7"/>
  <c r="E47" i="7" s="1"/>
  <c r="K86" i="7"/>
  <c r="K66" i="7" s="1"/>
  <c r="K20" i="7" s="1"/>
  <c r="K66" i="6"/>
  <c r="I66" i="6" s="1"/>
  <c r="M85" i="7"/>
  <c r="M65" i="7" s="1"/>
  <c r="M65" i="6"/>
  <c r="M78" i="7"/>
  <c r="M56" i="7" s="1"/>
  <c r="M56" i="6"/>
  <c r="I88" i="6"/>
  <c r="Q67" i="6"/>
  <c r="L85" i="7"/>
  <c r="L65" i="7" s="1"/>
  <c r="L64" i="7" s="1"/>
  <c r="L65" i="6"/>
  <c r="L64" i="6" s="1"/>
  <c r="I85" i="6"/>
  <c r="K58" i="6"/>
  <c r="N46" i="6"/>
  <c r="J44" i="7"/>
  <c r="I44" i="7" s="1"/>
  <c r="I45" i="7"/>
  <c r="K50" i="7"/>
  <c r="E40" i="7"/>
  <c r="I34" i="7"/>
  <c r="I48" i="7"/>
  <c r="J47" i="7"/>
  <c r="J91" i="7"/>
  <c r="I91" i="6"/>
  <c r="J74" i="6"/>
  <c r="I84" i="6"/>
  <c r="K63" i="6"/>
  <c r="N62" i="6"/>
  <c r="J83" i="7"/>
  <c r="I83" i="6"/>
  <c r="O81" i="7"/>
  <c r="N81" i="6"/>
  <c r="O60" i="6"/>
  <c r="N38" i="6"/>
  <c r="F65" i="6"/>
  <c r="P47" i="6"/>
  <c r="M20" i="6"/>
  <c r="M41" i="6"/>
  <c r="Q44" i="6"/>
  <c r="K23" i="4"/>
  <c r="G116" i="4"/>
  <c r="D30" i="3"/>
  <c r="L38" i="12"/>
  <c r="Q72" i="12"/>
  <c r="E54" i="12"/>
  <c r="D54" i="12" s="1"/>
  <c r="E41" i="12"/>
  <c r="D41" i="12" s="1"/>
  <c r="H38" i="12"/>
  <c r="E38" i="12" s="1"/>
  <c r="K49" i="12"/>
  <c r="F49" i="12"/>
  <c r="E50" i="12"/>
  <c r="I45" i="12"/>
  <c r="J22" i="12"/>
  <c r="O38" i="12"/>
  <c r="N38" i="12" s="1"/>
  <c r="N39" i="12"/>
  <c r="F43" i="12"/>
  <c r="E44" i="12"/>
  <c r="N40" i="12"/>
  <c r="K34" i="12"/>
  <c r="P34" i="12"/>
  <c r="P33" i="12" s="1"/>
  <c r="I37" i="12"/>
  <c r="P64" i="7"/>
  <c r="I66" i="7"/>
  <c r="G44" i="7"/>
  <c r="E52" i="6"/>
  <c r="L44" i="7"/>
  <c r="P36" i="7"/>
  <c r="F41" i="7"/>
  <c r="E42" i="7"/>
  <c r="E46" i="7"/>
  <c r="D46" i="7" s="1"/>
  <c r="H86" i="7"/>
  <c r="H66" i="7" s="1"/>
  <c r="H66" i="6"/>
  <c r="D84" i="6"/>
  <c r="K69" i="6"/>
  <c r="N35" i="7"/>
  <c r="I88" i="7"/>
  <c r="J69" i="7"/>
  <c r="I69" i="7" s="1"/>
  <c r="I68" i="6"/>
  <c r="J67" i="6"/>
  <c r="E53" i="6"/>
  <c r="O58" i="6"/>
  <c r="K32" i="6"/>
  <c r="K47" i="7"/>
  <c r="I39" i="7"/>
  <c r="J50" i="7"/>
  <c r="I50" i="7" s="1"/>
  <c r="I51" i="7"/>
  <c r="M91" i="7"/>
  <c r="M74" i="7" s="1"/>
  <c r="M74" i="6"/>
  <c r="Q89" i="7"/>
  <c r="Q71" i="7" s="1"/>
  <c r="Q71" i="6"/>
  <c r="Q70" i="6" s="1"/>
  <c r="I84" i="7"/>
  <c r="J63" i="7"/>
  <c r="I63" i="7" s="1"/>
  <c r="N39" i="6"/>
  <c r="D39" i="6"/>
  <c r="J59" i="6"/>
  <c r="Q69" i="6"/>
  <c r="M93" i="7"/>
  <c r="M76" i="7" s="1"/>
  <c r="M76" i="6"/>
  <c r="H87" i="7"/>
  <c r="H68" i="7" s="1"/>
  <c r="H67" i="7" s="1"/>
  <c r="H68" i="6"/>
  <c r="H67" i="6" s="1"/>
  <c r="N51" i="6"/>
  <c r="O50" i="6"/>
  <c r="G65" i="6"/>
  <c r="F113" i="4"/>
  <c r="E114" i="4"/>
  <c r="I74" i="12"/>
  <c r="L56" i="12"/>
  <c r="G20" i="7"/>
  <c r="G41" i="7"/>
  <c r="G32" i="7"/>
  <c r="G31" i="7" s="1"/>
  <c r="E34" i="7"/>
  <c r="D34" i="7" s="1"/>
  <c r="M44" i="7"/>
  <c r="L36" i="7"/>
  <c r="M88" i="7"/>
  <c r="M69" i="7" s="1"/>
  <c r="M69" i="6"/>
  <c r="P32" i="7"/>
  <c r="P31" i="7" s="1"/>
  <c r="E53" i="7"/>
  <c r="E49" i="7"/>
  <c r="D49" i="7" s="1"/>
  <c r="E84" i="7"/>
  <c r="D84" i="7" s="1"/>
  <c r="F63" i="7"/>
  <c r="E63" i="7" s="1"/>
  <c r="L69" i="6"/>
  <c r="L67" i="6" s="1"/>
  <c r="I76" i="6"/>
  <c r="L58" i="6"/>
  <c r="L55" i="6" s="1"/>
  <c r="K36" i="7"/>
  <c r="J20" i="7"/>
  <c r="I43" i="7"/>
  <c r="I52" i="7"/>
  <c r="D52" i="7" s="1"/>
  <c r="G36" i="6"/>
  <c r="H32" i="7"/>
  <c r="G56" i="6"/>
  <c r="P67" i="6"/>
  <c r="N91" i="6"/>
  <c r="F87" i="7"/>
  <c r="E87" i="6"/>
  <c r="P64" i="6"/>
  <c r="H82" i="7"/>
  <c r="H61" i="7" s="1"/>
  <c r="H61" i="6"/>
  <c r="E61" i="6" s="1"/>
  <c r="G61" i="6"/>
  <c r="J89" i="4"/>
  <c r="Q57" i="12"/>
  <c r="K46" i="12"/>
  <c r="P61" i="12"/>
  <c r="N55" i="12"/>
  <c r="O52" i="12"/>
  <c r="N52" i="12" s="1"/>
  <c r="I48" i="12"/>
  <c r="D48" i="12" s="1"/>
  <c r="G43" i="12"/>
  <c r="M46" i="12"/>
  <c r="M34" i="12"/>
  <c r="M33" i="12" s="1"/>
  <c r="I78" i="12"/>
  <c r="O69" i="12"/>
  <c r="N69" i="12" s="1"/>
  <c r="N70" i="12"/>
  <c r="Q38" i="12"/>
  <c r="M49" i="12"/>
  <c r="G49" i="12"/>
  <c r="N44" i="12"/>
  <c r="O43" i="12"/>
  <c r="N43" i="12" s="1"/>
  <c r="Q34" i="12"/>
  <c r="N46" i="7"/>
  <c r="Q59" i="7"/>
  <c r="L59" i="7"/>
  <c r="L54" i="7" s="1"/>
  <c r="P20" i="7"/>
  <c r="D48" i="7"/>
  <c r="N48" i="7"/>
  <c r="O47" i="7"/>
  <c r="Q36" i="6"/>
  <c r="P44" i="7"/>
  <c r="P41" i="7"/>
  <c r="E38" i="7"/>
  <c r="D38" i="7" s="1"/>
  <c r="E51" i="7"/>
  <c r="D51" i="7" s="1"/>
  <c r="F50" i="7"/>
  <c r="O78" i="7"/>
  <c r="N78" i="6"/>
  <c r="O56" i="6"/>
  <c r="Q32" i="7"/>
  <c r="E46" i="6"/>
  <c r="D46" i="6" s="1"/>
  <c r="N69" i="6"/>
  <c r="F59" i="6"/>
  <c r="M58" i="6"/>
  <c r="K32" i="7"/>
  <c r="I49" i="7"/>
  <c r="I53" i="7"/>
  <c r="D53" i="7" s="1"/>
  <c r="F90" i="7"/>
  <c r="E90" i="6"/>
  <c r="D90" i="6" s="1"/>
  <c r="F72" i="6"/>
  <c r="F70" i="6" s="1"/>
  <c r="F89" i="7"/>
  <c r="E89" i="6"/>
  <c r="D89" i="6" s="1"/>
  <c r="K76" i="6"/>
  <c r="E62" i="6"/>
  <c r="L32" i="6"/>
  <c r="K56" i="6"/>
  <c r="K55" i="6" s="1"/>
  <c r="I93" i="6"/>
  <c r="G83" i="7"/>
  <c r="G62" i="7" s="1"/>
  <c r="G62" i="6"/>
  <c r="H59" i="7"/>
  <c r="G71" i="6"/>
  <c r="I86" i="6"/>
  <c r="J75" i="12"/>
  <c r="I76" i="12"/>
  <c r="N67" i="12"/>
  <c r="I42" i="12"/>
  <c r="E40" i="12"/>
  <c r="L46" i="12"/>
  <c r="L22" i="12"/>
  <c r="N37" i="12"/>
  <c r="I36" i="12"/>
  <c r="N64" i="12"/>
  <c r="M22" i="12"/>
  <c r="O46" i="12"/>
  <c r="N46" i="12" s="1"/>
  <c r="N47" i="12"/>
  <c r="J43" i="12"/>
  <c r="I43" i="12" s="1"/>
  <c r="I44" i="12"/>
  <c r="K75" i="12"/>
  <c r="I77" i="12"/>
  <c r="I63" i="12"/>
  <c r="L61" i="12"/>
  <c r="L72" i="12"/>
  <c r="I67" i="12"/>
  <c r="J66" i="12"/>
  <c r="I66" i="12" s="1"/>
  <c r="M52" i="12"/>
  <c r="K38" i="12"/>
  <c r="E60" i="12"/>
  <c r="I65" i="12"/>
  <c r="E65" i="12"/>
  <c r="H57" i="12"/>
  <c r="N48" i="12"/>
  <c r="N50" i="12"/>
  <c r="O49" i="12"/>
  <c r="N49" i="12" s="1"/>
  <c r="E71" i="12"/>
  <c r="D71" i="12" s="1"/>
  <c r="G46" i="12"/>
  <c r="E46" i="12" s="1"/>
  <c r="F52" i="12"/>
  <c r="E52" i="12" s="1"/>
  <c r="H43" i="12"/>
  <c r="E77" i="8"/>
  <c r="E90" i="8"/>
  <c r="E89" i="8" s="1"/>
  <c r="F34" i="12"/>
  <c r="E35" i="12"/>
  <c r="D35" i="12" s="1"/>
  <c r="J38" i="12"/>
  <c r="I39" i="12"/>
  <c r="D39" i="12" s="1"/>
  <c r="L73" i="7"/>
  <c r="G36" i="7"/>
  <c r="M20" i="7"/>
  <c r="N53" i="7"/>
  <c r="F50" i="6"/>
  <c r="E50" i="6" s="1"/>
  <c r="E51" i="6"/>
  <c r="D51" i="6" s="1"/>
  <c r="I35" i="7"/>
  <c r="D35" i="7" s="1"/>
  <c r="M32" i="7"/>
  <c r="M31" i="7" s="1"/>
  <c r="D43" i="7"/>
  <c r="N43" i="7"/>
  <c r="O20" i="7"/>
  <c r="L41" i="7"/>
  <c r="N45" i="7"/>
  <c r="O44" i="7"/>
  <c r="D45" i="7"/>
  <c r="F32" i="7"/>
  <c r="E33" i="7"/>
  <c r="D33" i="7" s="1"/>
  <c r="E78" i="6"/>
  <c r="D78" i="6" s="1"/>
  <c r="F78" i="7"/>
  <c r="O67" i="6"/>
  <c r="N67" i="6" s="1"/>
  <c r="N68" i="6"/>
  <c r="Q32" i="6"/>
  <c r="Q36" i="7"/>
  <c r="G91" i="7"/>
  <c r="G74" i="7" s="1"/>
  <c r="G74" i="6"/>
  <c r="E74" i="6" s="1"/>
  <c r="N66" i="6"/>
  <c r="Q59" i="6"/>
  <c r="K41" i="7"/>
  <c r="I40" i="7"/>
  <c r="D40" i="7"/>
  <c r="N40" i="7"/>
  <c r="I46" i="7"/>
  <c r="Q91" i="7"/>
  <c r="Q74" i="7" s="1"/>
  <c r="Q74" i="6"/>
  <c r="P90" i="7"/>
  <c r="P72" i="7" s="1"/>
  <c r="P72" i="6"/>
  <c r="P70" i="6" s="1"/>
  <c r="N90" i="6"/>
  <c r="O89" i="7"/>
  <c r="N89" i="6"/>
  <c r="G72" i="6"/>
  <c r="F56" i="6"/>
  <c r="F32" i="6"/>
  <c r="E33" i="6"/>
  <c r="H20" i="7"/>
  <c r="K72" i="6"/>
  <c r="I72" i="6" s="1"/>
  <c r="K83" i="7"/>
  <c r="K62" i="7" s="1"/>
  <c r="K62" i="6"/>
  <c r="I62" i="6" s="1"/>
  <c r="K81" i="7"/>
  <c r="K60" i="7" s="1"/>
  <c r="K59" i="7" s="1"/>
  <c r="I81" i="6"/>
  <c r="H71" i="6"/>
  <c r="J87" i="7"/>
  <c r="I87" i="6"/>
  <c r="I78" i="6"/>
  <c r="J82" i="7"/>
  <c r="I82" i="6"/>
  <c r="M82" i="7"/>
  <c r="M61" i="7" s="1"/>
  <c r="M61" i="6"/>
  <c r="L50" i="6"/>
  <c r="F89" i="4"/>
  <c r="E39" i="7"/>
  <c r="D39" i="7" s="1"/>
  <c r="P70" i="7"/>
  <c r="O41" i="7"/>
  <c r="N42" i="7"/>
  <c r="D42" i="7"/>
  <c r="G88" i="7"/>
  <c r="G69" i="7" s="1"/>
  <c r="G67" i="7" s="1"/>
  <c r="G69" i="6"/>
  <c r="E69" i="6" s="1"/>
  <c r="D54" i="7"/>
  <c r="K44" i="7"/>
  <c r="E37" i="7"/>
  <c r="D37" i="7" s="1"/>
  <c r="F36" i="7"/>
  <c r="E36" i="7" s="1"/>
  <c r="J70" i="7"/>
  <c r="I70" i="7" s="1"/>
  <c r="I71" i="7"/>
  <c r="Q85" i="7"/>
  <c r="Q65" i="7" s="1"/>
  <c r="Q65" i="6"/>
  <c r="Q64" i="6" s="1"/>
  <c r="P78" i="7"/>
  <c r="P56" i="7" s="1"/>
  <c r="P55" i="7" s="1"/>
  <c r="P54" i="7" s="1"/>
  <c r="P56" i="6"/>
  <c r="E58" i="7"/>
  <c r="N39" i="7"/>
  <c r="J36" i="7"/>
  <c r="I36" i="7" s="1"/>
  <c r="I37" i="7"/>
  <c r="E91" i="6"/>
  <c r="D91" i="6" s="1"/>
  <c r="F91" i="7"/>
  <c r="H90" i="7"/>
  <c r="H72" i="7" s="1"/>
  <c r="H70" i="7" s="1"/>
  <c r="H72" i="6"/>
  <c r="M89" i="7"/>
  <c r="M71" i="7" s="1"/>
  <c r="M71" i="6"/>
  <c r="M70" i="6" s="1"/>
  <c r="O71" i="6"/>
  <c r="I80" i="6"/>
  <c r="D80" i="6" s="1"/>
  <c r="G97" i="4"/>
  <c r="F109" i="4"/>
  <c r="E109" i="4" s="1"/>
  <c r="E110" i="4"/>
  <c r="E39" i="6"/>
  <c r="L41" i="6"/>
  <c r="O92" i="7"/>
  <c r="O75" i="6"/>
  <c r="N92" i="6"/>
  <c r="H44" i="6"/>
  <c r="E171" i="4"/>
  <c r="D171" i="4" s="1"/>
  <c r="H120" i="4"/>
  <c r="E120" i="4" s="1"/>
  <c r="K50" i="6"/>
  <c r="I145" i="4"/>
  <c r="I35" i="6"/>
  <c r="K89" i="4"/>
  <c r="K12" i="4"/>
  <c r="I136" i="4"/>
  <c r="M97" i="4"/>
  <c r="D145" i="4"/>
  <c r="N50" i="4"/>
  <c r="D50" i="4"/>
  <c r="D18" i="4" s="1"/>
  <c r="L100" i="4"/>
  <c r="L97" i="4" s="1"/>
  <c r="N68" i="12"/>
  <c r="N154" i="4"/>
  <c r="E144" i="4"/>
  <c r="J95" i="4"/>
  <c r="I95" i="4" s="1"/>
  <c r="J113" i="4"/>
  <c r="I114" i="4"/>
  <c r="P114" i="4"/>
  <c r="P113" i="4" s="1"/>
  <c r="D62" i="4"/>
  <c r="H50" i="7"/>
  <c r="M83" i="7"/>
  <c r="M62" i="7" s="1"/>
  <c r="M62" i="6"/>
  <c r="M81" i="7"/>
  <c r="M60" i="7" s="1"/>
  <c r="M60" i="6"/>
  <c r="F93" i="7"/>
  <c r="E93" i="6"/>
  <c r="I86" i="7"/>
  <c r="J55" i="6"/>
  <c r="I56" i="6"/>
  <c r="F82" i="7"/>
  <c r="E82" i="6"/>
  <c r="F47" i="6"/>
  <c r="E47" i="6" s="1"/>
  <c r="E48" i="6"/>
  <c r="E43" i="6"/>
  <c r="D43" i="6" s="1"/>
  <c r="F20" i="6"/>
  <c r="I45" i="6"/>
  <c r="J44" i="6"/>
  <c r="E49" i="6"/>
  <c r="K41" i="6"/>
  <c r="G92" i="7"/>
  <c r="G75" i="7" s="1"/>
  <c r="G75" i="6"/>
  <c r="E75" i="6" s="1"/>
  <c r="N178" i="4"/>
  <c r="N147" i="4"/>
  <c r="O96" i="4"/>
  <c r="P57" i="6"/>
  <c r="M116" i="4"/>
  <c r="L104" i="4"/>
  <c r="I37" i="6"/>
  <c r="J36" i="6"/>
  <c r="I36" i="6" s="1"/>
  <c r="Q116" i="4"/>
  <c r="I156" i="4"/>
  <c r="J105" i="4"/>
  <c r="I131" i="4"/>
  <c r="E94" i="4"/>
  <c r="N180" i="4"/>
  <c r="O129" i="4"/>
  <c r="N129" i="4" s="1"/>
  <c r="D162" i="4"/>
  <c r="E137" i="4"/>
  <c r="J97" i="4"/>
  <c r="I98" i="4"/>
  <c r="J122" i="4"/>
  <c r="I122" i="4" s="1"/>
  <c r="K26" i="4"/>
  <c r="O132" i="4"/>
  <c r="E77" i="12"/>
  <c r="D77" i="12" s="1"/>
  <c r="N78" i="12"/>
  <c r="N77" i="12"/>
  <c r="N76" i="12"/>
  <c r="P57" i="12"/>
  <c r="N60" i="12"/>
  <c r="I144" i="4"/>
  <c r="J93" i="4"/>
  <c r="Q10" i="4"/>
  <c r="Q27" i="4"/>
  <c r="E127" i="4"/>
  <c r="H41" i="7"/>
  <c r="O36" i="6"/>
  <c r="N37" i="6"/>
  <c r="I85" i="7"/>
  <c r="J70" i="6"/>
  <c r="I71" i="6"/>
  <c r="O93" i="7"/>
  <c r="N93" i="6"/>
  <c r="D93" i="6"/>
  <c r="O76" i="6"/>
  <c r="O87" i="7"/>
  <c r="N87" i="6"/>
  <c r="D87" i="6"/>
  <c r="N34" i="6"/>
  <c r="I65" i="6"/>
  <c r="J64" i="6"/>
  <c r="I78" i="7"/>
  <c r="I81" i="7"/>
  <c r="N48" i="6"/>
  <c r="O47" i="6"/>
  <c r="N43" i="6"/>
  <c r="O20" i="6"/>
  <c r="M44" i="6"/>
  <c r="P32" i="6"/>
  <c r="P31" i="6" s="1"/>
  <c r="F36" i="6"/>
  <c r="E37" i="6"/>
  <c r="D37" i="6" s="1"/>
  <c r="Q92" i="7"/>
  <c r="Q75" i="7" s="1"/>
  <c r="Q75" i="6"/>
  <c r="O79" i="7"/>
  <c r="N79" i="6"/>
  <c r="I175" i="4"/>
  <c r="J124" i="4"/>
  <c r="I124" i="4" s="1"/>
  <c r="P116" i="4"/>
  <c r="E147" i="4"/>
  <c r="E96" i="4" s="1"/>
  <c r="F96" i="4"/>
  <c r="F95" i="4" s="1"/>
  <c r="E95" i="4" s="1"/>
  <c r="I51" i="6"/>
  <c r="J50" i="6"/>
  <c r="O32" i="6"/>
  <c r="E134" i="4"/>
  <c r="F97" i="4"/>
  <c r="E97" i="4" s="1"/>
  <c r="E178" i="4"/>
  <c r="D178" i="4" s="1"/>
  <c r="E149" i="4"/>
  <c r="E98" i="4" s="1"/>
  <c r="E163" i="4"/>
  <c r="F112" i="4"/>
  <c r="E112" i="4" s="1"/>
  <c r="E130" i="4"/>
  <c r="E180" i="4"/>
  <c r="E161" i="4"/>
  <c r="D161" i="4" s="1"/>
  <c r="N137" i="4"/>
  <c r="E93" i="4"/>
  <c r="F92" i="4"/>
  <c r="J128" i="4"/>
  <c r="I128" i="4" s="1"/>
  <c r="I179" i="4"/>
  <c r="I112" i="4"/>
  <c r="E115" i="4"/>
  <c r="E170" i="4"/>
  <c r="F119" i="4"/>
  <c r="E119" i="4" s="1"/>
  <c r="E32" i="11"/>
  <c r="E31" i="11" s="1"/>
  <c r="I142" i="4"/>
  <c r="O127" i="4"/>
  <c r="N127" i="4" s="1"/>
  <c r="F106" i="4"/>
  <c r="E106" i="4" s="1"/>
  <c r="L127" i="4"/>
  <c r="L116" i="4" s="1"/>
  <c r="D184" i="4"/>
  <c r="K132" i="4"/>
  <c r="I133" i="4"/>
  <c r="I117" i="4"/>
  <c r="I57" i="6"/>
  <c r="E58" i="6"/>
  <c r="H47" i="6"/>
  <c r="H20" i="6"/>
  <c r="N83" i="7"/>
  <c r="O62" i="7"/>
  <c r="F44" i="6"/>
  <c r="E45" i="6"/>
  <c r="K44" i="6"/>
  <c r="I40" i="6"/>
  <c r="K92" i="7"/>
  <c r="K75" i="7" s="1"/>
  <c r="K75" i="6"/>
  <c r="L92" i="7"/>
  <c r="L75" i="7" s="1"/>
  <c r="L75" i="6"/>
  <c r="H41" i="6"/>
  <c r="L92" i="4"/>
  <c r="I53" i="6"/>
  <c r="I153" i="4"/>
  <c r="D153" i="4" s="1"/>
  <c r="L44" i="6"/>
  <c r="E159" i="4"/>
  <c r="D159" i="4" s="1"/>
  <c r="F108" i="4"/>
  <c r="E108" i="4" s="1"/>
  <c r="E151" i="4"/>
  <c r="E100" i="4" s="1"/>
  <c r="E105" i="4"/>
  <c r="N80" i="4"/>
  <c r="N177" i="4"/>
  <c r="D177" i="4"/>
  <c r="I169" i="4"/>
  <c r="N149" i="4"/>
  <c r="I161" i="4"/>
  <c r="G12" i="4"/>
  <c r="I43" i="4"/>
  <c r="G115" i="4"/>
  <c r="G113" i="4" s="1"/>
  <c r="L96" i="4"/>
  <c r="L95" i="4" s="1"/>
  <c r="E27" i="10"/>
  <c r="N171" i="4"/>
  <c r="E150" i="4"/>
  <c r="E99" i="4" s="1"/>
  <c r="F99" i="4"/>
  <c r="L91" i="4"/>
  <c r="L89" i="4" s="1"/>
  <c r="I50" i="4"/>
  <c r="I48" i="6"/>
  <c r="D48" i="6" s="1"/>
  <c r="J47" i="6"/>
  <c r="I47" i="6" s="1"/>
  <c r="Q47" i="6"/>
  <c r="Q20" i="6"/>
  <c r="P44" i="6"/>
  <c r="J41" i="6"/>
  <c r="I42" i="6"/>
  <c r="K36" i="6"/>
  <c r="D168" i="4"/>
  <c r="N168" i="4"/>
  <c r="O117" i="4"/>
  <c r="I49" i="6"/>
  <c r="E176" i="4"/>
  <c r="D35" i="6"/>
  <c r="N159" i="4"/>
  <c r="O108" i="4"/>
  <c r="N108" i="4" s="1"/>
  <c r="N99" i="4"/>
  <c r="N98" i="4"/>
  <c r="I177" i="4"/>
  <c r="J126" i="4"/>
  <c r="I126" i="4" s="1"/>
  <c r="F125" i="4"/>
  <c r="E125" i="4" s="1"/>
  <c r="J108" i="4"/>
  <c r="I108" i="4" s="1"/>
  <c r="I159" i="4"/>
  <c r="N156" i="4"/>
  <c r="O105" i="4"/>
  <c r="D156" i="4"/>
  <c r="O12" i="4"/>
  <c r="N90" i="4"/>
  <c r="D32" i="4"/>
  <c r="D11" i="4" s="1"/>
  <c r="O27" i="4"/>
  <c r="N32" i="4"/>
  <c r="P110" i="4"/>
  <c r="P109" i="4" s="1"/>
  <c r="I13" i="4"/>
  <c r="D35" i="4"/>
  <c r="D13" i="4" s="1"/>
  <c r="K61" i="12"/>
  <c r="K56" i="12" s="1"/>
  <c r="J118" i="4"/>
  <c r="L115" i="4"/>
  <c r="I115" i="4" s="1"/>
  <c r="L27" i="4"/>
  <c r="N120" i="4"/>
  <c r="E142" i="4"/>
  <c r="D142" i="4" s="1"/>
  <c r="N61" i="4"/>
  <c r="D61" i="4"/>
  <c r="F27" i="4"/>
  <c r="D144" i="4"/>
  <c r="N144" i="4"/>
  <c r="O93" i="4"/>
  <c r="M91" i="4"/>
  <c r="M89" i="4" s="1"/>
  <c r="I102" i="4"/>
  <c r="E50" i="4"/>
  <c r="D42" i="4"/>
  <c r="H36" i="7"/>
  <c r="I93" i="7"/>
  <c r="F83" i="7"/>
  <c r="E83" i="6"/>
  <c r="D83" i="6" s="1"/>
  <c r="G81" i="7"/>
  <c r="G60" i="7" s="1"/>
  <c r="G59" i="7" s="1"/>
  <c r="G60" i="6"/>
  <c r="G59" i="6" s="1"/>
  <c r="N91" i="7"/>
  <c r="I80" i="7"/>
  <c r="K64" i="6"/>
  <c r="N57" i="6"/>
  <c r="O82" i="7"/>
  <c r="N82" i="6"/>
  <c r="D82" i="6"/>
  <c r="L61" i="6"/>
  <c r="L47" i="6"/>
  <c r="K47" i="6"/>
  <c r="L20" i="6"/>
  <c r="G44" i="6"/>
  <c r="G31" i="6"/>
  <c r="N88" i="7"/>
  <c r="P41" i="6"/>
  <c r="N41" i="6" s="1"/>
  <c r="E40" i="6"/>
  <c r="D40" i="6" s="1"/>
  <c r="F92" i="7"/>
  <c r="E92" i="6"/>
  <c r="D92" i="6" s="1"/>
  <c r="F79" i="7"/>
  <c r="E79" i="6"/>
  <c r="D79" i="6" s="1"/>
  <c r="J79" i="7"/>
  <c r="I79" i="6"/>
  <c r="N173" i="4"/>
  <c r="D173" i="4"/>
  <c r="I162" i="4"/>
  <c r="N151" i="4"/>
  <c r="O100" i="4"/>
  <c r="N100" i="4" s="1"/>
  <c r="I52" i="6"/>
  <c r="D176" i="4"/>
  <c r="N176" i="4"/>
  <c r="O125" i="4"/>
  <c r="N125" i="4" s="1"/>
  <c r="L132" i="4"/>
  <c r="E38" i="6"/>
  <c r="D38" i="6" s="1"/>
  <c r="N135" i="4"/>
  <c r="D65" i="4"/>
  <c r="E165" i="4"/>
  <c r="N131" i="4"/>
  <c r="I180" i="4"/>
  <c r="D180" i="4" s="1"/>
  <c r="J129" i="4"/>
  <c r="I129" i="4" s="1"/>
  <c r="G104" i="4"/>
  <c r="D29" i="4"/>
  <c r="D10" i="4" s="1"/>
  <c r="E179" i="4"/>
  <c r="F128" i="4"/>
  <c r="E128" i="4" s="1"/>
  <c r="E152" i="4"/>
  <c r="E101" i="4" s="1"/>
  <c r="J27" i="4"/>
  <c r="F122" i="4"/>
  <c r="E122" i="4" s="1"/>
  <c r="F118" i="4"/>
  <c r="E118" i="4" s="1"/>
  <c r="H103" i="4"/>
  <c r="E90" i="4"/>
  <c r="E12" i="4" s="1"/>
  <c r="H26" i="4"/>
  <c r="N142" i="4"/>
  <c r="K111" i="4"/>
  <c r="K109" i="4" s="1"/>
  <c r="E68" i="12"/>
  <c r="D68" i="12" s="1"/>
  <c r="E63" i="12"/>
  <c r="D63" i="12" s="1"/>
  <c r="E154" i="4"/>
  <c r="E103" i="4" s="1"/>
  <c r="Q22" i="12"/>
  <c r="Q69" i="12"/>
  <c r="N64" i="4"/>
  <c r="G92" i="4"/>
  <c r="N138" i="4"/>
  <c r="N150" i="4"/>
  <c r="E111" i="4"/>
  <c r="I120" i="4"/>
  <c r="O91" i="4"/>
  <c r="N91" i="4" s="1"/>
  <c r="M27" i="4"/>
  <c r="D45" i="4"/>
  <c r="D17" i="4" s="1"/>
  <c r="I43" i="6"/>
  <c r="J20" i="6"/>
  <c r="D45" i="6"/>
  <c r="N45" i="6"/>
  <c r="O44" i="6"/>
  <c r="E42" i="6"/>
  <c r="F41" i="6"/>
  <c r="E41" i="6" s="1"/>
  <c r="N40" i="6"/>
  <c r="H92" i="7"/>
  <c r="H75" i="7" s="1"/>
  <c r="H73" i="7" s="1"/>
  <c r="H75" i="6"/>
  <c r="H73" i="6" s="1"/>
  <c r="N166" i="4"/>
  <c r="D166" i="4"/>
  <c r="I38" i="6"/>
  <c r="P132" i="4"/>
  <c r="P97" i="4"/>
  <c r="D169" i="4"/>
  <c r="P104" i="4"/>
  <c r="J132" i="4"/>
  <c r="I132" i="4" s="1"/>
  <c r="P12" i="4"/>
  <c r="P89" i="4"/>
  <c r="O26" i="4"/>
  <c r="N179" i="4"/>
  <c r="D179" i="4"/>
  <c r="O128" i="4"/>
  <c r="N128" i="4" s="1"/>
  <c r="N152" i="4"/>
  <c r="O101" i="4"/>
  <c r="E26" i="4"/>
  <c r="J110" i="4"/>
  <c r="I90" i="4"/>
  <c r="I12" i="4" s="1"/>
  <c r="P27" i="4"/>
  <c r="N170" i="4"/>
  <c r="D170" i="4"/>
  <c r="O119" i="4"/>
  <c r="N119" i="4" s="1"/>
  <c r="F126" i="4"/>
  <c r="E126" i="4" s="1"/>
  <c r="G72" i="12"/>
  <c r="G22" i="12"/>
  <c r="E55" i="4"/>
  <c r="I101" i="4"/>
  <c r="P92" i="4"/>
  <c r="I138" i="4"/>
  <c r="I127" i="4"/>
  <c r="E80" i="4"/>
  <c r="D80" i="4" s="1"/>
  <c r="G91" i="4"/>
  <c r="E91" i="4" s="1"/>
  <c r="K97" i="4"/>
  <c r="N114" i="4"/>
  <c r="O113" i="4"/>
  <c r="N113" i="4" s="1"/>
  <c r="N90" i="7"/>
  <c r="O72" i="7"/>
  <c r="N72" i="7" s="1"/>
  <c r="H83" i="7"/>
  <c r="H62" i="7" s="1"/>
  <c r="H62" i="6"/>
  <c r="E81" i="6"/>
  <c r="D81" i="6" s="1"/>
  <c r="F81" i="7"/>
  <c r="H93" i="7"/>
  <c r="H76" i="7" s="1"/>
  <c r="H76" i="6"/>
  <c r="M87" i="7"/>
  <c r="M68" i="7" s="1"/>
  <c r="M67" i="7" s="1"/>
  <c r="M68" i="6"/>
  <c r="M67" i="6" s="1"/>
  <c r="D54" i="6"/>
  <c r="M50" i="6"/>
  <c r="L73" i="6"/>
  <c r="M47" i="6"/>
  <c r="G20" i="6"/>
  <c r="K20" i="6"/>
  <c r="P50" i="6"/>
  <c r="Q41" i="6"/>
  <c r="J92" i="7"/>
  <c r="I92" i="6"/>
  <c r="J75" i="6"/>
  <c r="I75" i="6" s="1"/>
  <c r="L60" i="6"/>
  <c r="I181" i="4"/>
  <c r="D181" i="4" s="1"/>
  <c r="J130" i="4"/>
  <c r="I130" i="4" s="1"/>
  <c r="I100" i="4"/>
  <c r="I34" i="6"/>
  <c r="D34" i="6" s="1"/>
  <c r="E175" i="4"/>
  <c r="D175" i="4" s="1"/>
  <c r="H124" i="4"/>
  <c r="E124" i="4" s="1"/>
  <c r="K94" i="4"/>
  <c r="I26" i="4"/>
  <c r="Q97" i="4"/>
  <c r="N163" i="4"/>
  <c r="D163" i="4"/>
  <c r="O112" i="4"/>
  <c r="N112" i="4" s="1"/>
  <c r="F117" i="4"/>
  <c r="E129" i="4"/>
  <c r="D88" i="4"/>
  <c r="N55" i="4"/>
  <c r="D55" i="4"/>
  <c r="O122" i="4"/>
  <c r="N122" i="4" s="1"/>
  <c r="I165" i="4"/>
  <c r="I154" i="4"/>
  <c r="I152" i="4"/>
  <c r="D152" i="4" s="1"/>
  <c r="H92" i="4"/>
  <c r="E43" i="4"/>
  <c r="E9" i="4"/>
  <c r="D28" i="4"/>
  <c r="D9" i="4" s="1"/>
  <c r="F132" i="4"/>
  <c r="E132" i="4" s="1"/>
  <c r="J119" i="4"/>
  <c r="I119" i="4" s="1"/>
  <c r="I64" i="4"/>
  <c r="D64" i="4" s="1"/>
  <c r="O103" i="4"/>
  <c r="N103" i="4" s="1"/>
  <c r="D41" i="6" l="1"/>
  <c r="H88" i="4"/>
  <c r="D47" i="6"/>
  <c r="N47" i="6"/>
  <c r="I55" i="6"/>
  <c r="N92" i="7"/>
  <c r="O75" i="7"/>
  <c r="M73" i="7"/>
  <c r="I63" i="6"/>
  <c r="N85" i="7"/>
  <c r="O65" i="7"/>
  <c r="I32" i="7"/>
  <c r="I31" i="7" s="1"/>
  <c r="J31" i="7"/>
  <c r="K92" i="4"/>
  <c r="I94" i="4"/>
  <c r="P88" i="4"/>
  <c r="P24" i="4" s="1"/>
  <c r="M23" i="4"/>
  <c r="E70" i="12"/>
  <c r="F69" i="12"/>
  <c r="E69" i="12" s="1"/>
  <c r="E27" i="4"/>
  <c r="F23" i="4"/>
  <c r="N12" i="4"/>
  <c r="I41" i="6"/>
  <c r="N79" i="7"/>
  <c r="O57" i="7"/>
  <c r="N93" i="7"/>
  <c r="O76" i="7"/>
  <c r="D147" i="4"/>
  <c r="I96" i="4"/>
  <c r="N74" i="12"/>
  <c r="K88" i="4"/>
  <c r="N72" i="6"/>
  <c r="E32" i="6"/>
  <c r="F31" i="6"/>
  <c r="D65" i="12"/>
  <c r="E69" i="7"/>
  <c r="O66" i="12"/>
  <c r="N66" i="12" s="1"/>
  <c r="E60" i="6"/>
  <c r="Q31" i="7"/>
  <c r="I89" i="4"/>
  <c r="H31" i="7"/>
  <c r="D52" i="6"/>
  <c r="D50" i="12"/>
  <c r="I61" i="12"/>
  <c r="I52" i="12"/>
  <c r="H64" i="6"/>
  <c r="I49" i="12"/>
  <c r="D37" i="12"/>
  <c r="N86" i="7"/>
  <c r="E71" i="6"/>
  <c r="E66" i="6"/>
  <c r="E85" i="7"/>
  <c r="D85" i="7" s="1"/>
  <c r="F65" i="7"/>
  <c r="N61" i="12"/>
  <c r="F57" i="12"/>
  <c r="L33" i="12"/>
  <c r="E74" i="12"/>
  <c r="N62" i="7"/>
  <c r="E117" i="4"/>
  <c r="F116" i="4"/>
  <c r="E116" i="4" s="1"/>
  <c r="L59" i="6"/>
  <c r="L54" i="6" s="1"/>
  <c r="E81" i="7"/>
  <c r="F60" i="7"/>
  <c r="N101" i="4"/>
  <c r="N44" i="6"/>
  <c r="N82" i="7"/>
  <c r="O61" i="7"/>
  <c r="M75" i="12"/>
  <c r="O89" i="4"/>
  <c r="N117" i="4"/>
  <c r="O116" i="4"/>
  <c r="N116" i="4" s="1"/>
  <c r="I93" i="4"/>
  <c r="J92" i="4"/>
  <c r="I92" i="4" s="1"/>
  <c r="D49" i="6"/>
  <c r="H116" i="4"/>
  <c r="E91" i="7"/>
  <c r="D91" i="7" s="1"/>
  <c r="F74" i="7"/>
  <c r="P55" i="6"/>
  <c r="E56" i="6"/>
  <c r="F55" i="6"/>
  <c r="Q73" i="6"/>
  <c r="D44" i="7"/>
  <c r="N44" i="7"/>
  <c r="N56" i="6"/>
  <c r="O55" i="6"/>
  <c r="Q33" i="12"/>
  <c r="I91" i="4"/>
  <c r="Q66" i="12"/>
  <c r="G64" i="6"/>
  <c r="K31" i="6"/>
  <c r="D44" i="12"/>
  <c r="N81" i="7"/>
  <c r="D81" i="7"/>
  <c r="O60" i="7"/>
  <c r="I74" i="6"/>
  <c r="I73" i="6" s="1"/>
  <c r="J73" i="6"/>
  <c r="J54" i="6" s="1"/>
  <c r="M55" i="6"/>
  <c r="H64" i="7"/>
  <c r="E68" i="6"/>
  <c r="N66" i="7"/>
  <c r="D86" i="6"/>
  <c r="I61" i="6"/>
  <c r="D26" i="4"/>
  <c r="N26" i="4"/>
  <c r="Q88" i="4"/>
  <c r="Q24" i="4" s="1"/>
  <c r="F72" i="12"/>
  <c r="E72" i="12" s="1"/>
  <c r="E73" i="12"/>
  <c r="D73" i="12" s="1"/>
  <c r="I27" i="4"/>
  <c r="J23" i="4"/>
  <c r="D151" i="4"/>
  <c r="I79" i="7"/>
  <c r="J57" i="7"/>
  <c r="E28" i="11"/>
  <c r="E27" i="11" s="1"/>
  <c r="E10" i="11"/>
  <c r="E9" i="11" s="1"/>
  <c r="G89" i="4"/>
  <c r="O109" i="4"/>
  <c r="N109" i="4" s="1"/>
  <c r="I70" i="6"/>
  <c r="E93" i="7"/>
  <c r="D93" i="7" s="1"/>
  <c r="F76" i="7"/>
  <c r="N59" i="12"/>
  <c r="Q73" i="7"/>
  <c r="G73" i="6"/>
  <c r="E78" i="7"/>
  <c r="D78" i="7" s="1"/>
  <c r="F56" i="7"/>
  <c r="D60" i="12"/>
  <c r="E89" i="7"/>
  <c r="D89" i="7" s="1"/>
  <c r="F71" i="7"/>
  <c r="Q61" i="12"/>
  <c r="Q56" i="12" s="1"/>
  <c r="N58" i="6"/>
  <c r="I69" i="6"/>
  <c r="E41" i="7"/>
  <c r="E43" i="12"/>
  <c r="D43" i="12" s="1"/>
  <c r="E49" i="12"/>
  <c r="E65" i="6"/>
  <c r="F64" i="6"/>
  <c r="E64" i="6" s="1"/>
  <c r="I58" i="6"/>
  <c r="M55" i="7"/>
  <c r="K64" i="7"/>
  <c r="I64" i="7" s="1"/>
  <c r="I34" i="12"/>
  <c r="J33" i="12"/>
  <c r="F22" i="12"/>
  <c r="E22" i="12" s="1"/>
  <c r="Q55" i="6"/>
  <c r="Q54" i="6" s="1"/>
  <c r="I65" i="7"/>
  <c r="N34" i="12"/>
  <c r="N33" i="12" s="1"/>
  <c r="O33" i="12"/>
  <c r="D64" i="12"/>
  <c r="E78" i="12"/>
  <c r="D78" i="12" s="1"/>
  <c r="N36" i="7"/>
  <c r="D36" i="7"/>
  <c r="E86" i="7"/>
  <c r="D86" i="7" s="1"/>
  <c r="F66" i="7"/>
  <c r="E76" i="6"/>
  <c r="E73" i="6" s="1"/>
  <c r="D55" i="12"/>
  <c r="J109" i="4"/>
  <c r="I109" i="4" s="1"/>
  <c r="I110" i="4"/>
  <c r="E75" i="12"/>
  <c r="E83" i="7"/>
  <c r="F62" i="7"/>
  <c r="M88" i="4"/>
  <c r="M24" i="4" s="1"/>
  <c r="N105" i="4"/>
  <c r="O104" i="4"/>
  <c r="N110" i="4"/>
  <c r="N20" i="6"/>
  <c r="H75" i="12"/>
  <c r="I111" i="4"/>
  <c r="K59" i="6"/>
  <c r="K54" i="6" s="1"/>
  <c r="I82" i="7"/>
  <c r="J61" i="7"/>
  <c r="G73" i="7"/>
  <c r="G54" i="7" s="1"/>
  <c r="I38" i="12"/>
  <c r="D38" i="12" s="1"/>
  <c r="I75" i="12"/>
  <c r="E72" i="6"/>
  <c r="E87" i="7"/>
  <c r="D87" i="7" s="1"/>
  <c r="F68" i="7"/>
  <c r="K70" i="6"/>
  <c r="I83" i="7"/>
  <c r="J62" i="7"/>
  <c r="I91" i="7"/>
  <c r="J74" i="7"/>
  <c r="M64" i="6"/>
  <c r="D45" i="12"/>
  <c r="D36" i="12"/>
  <c r="K73" i="6"/>
  <c r="Q55" i="7"/>
  <c r="N32" i="7"/>
  <c r="H70" i="6"/>
  <c r="I73" i="12"/>
  <c r="J72" i="12"/>
  <c r="I72" i="12" s="1"/>
  <c r="I92" i="7"/>
  <c r="J75" i="7"/>
  <c r="D20" i="4"/>
  <c r="D150" i="4"/>
  <c r="F66" i="12"/>
  <c r="E66" i="12" s="1"/>
  <c r="D66" i="12" s="1"/>
  <c r="E67" i="12"/>
  <c r="D67" i="12" s="1"/>
  <c r="E79" i="7"/>
  <c r="D79" i="7" s="1"/>
  <c r="F57" i="7"/>
  <c r="N93" i="4"/>
  <c r="O92" i="4"/>
  <c r="N92" i="4" s="1"/>
  <c r="L23" i="4"/>
  <c r="D149" i="4"/>
  <c r="O31" i="6"/>
  <c r="N32" i="6"/>
  <c r="D32" i="6"/>
  <c r="N87" i="7"/>
  <c r="O68" i="7"/>
  <c r="L113" i="4"/>
  <c r="I113" i="4" s="1"/>
  <c r="I44" i="6"/>
  <c r="E82" i="7"/>
  <c r="D82" i="7" s="1"/>
  <c r="F61" i="7"/>
  <c r="M59" i="6"/>
  <c r="Q64" i="7"/>
  <c r="N41" i="7"/>
  <c r="E89" i="4"/>
  <c r="D52" i="12"/>
  <c r="N58" i="12"/>
  <c r="D58" i="12" s="1"/>
  <c r="D40" i="12"/>
  <c r="K31" i="7"/>
  <c r="N78" i="7"/>
  <c r="O56" i="7"/>
  <c r="H61" i="12"/>
  <c r="H56" i="12" s="1"/>
  <c r="D53" i="6"/>
  <c r="K33" i="12"/>
  <c r="I47" i="7"/>
  <c r="M64" i="7"/>
  <c r="D42" i="12"/>
  <c r="K73" i="7"/>
  <c r="O64" i="6"/>
  <c r="N64" i="6" s="1"/>
  <c r="N65" i="6"/>
  <c r="N50" i="7"/>
  <c r="H59" i="6"/>
  <c r="E59" i="6" s="1"/>
  <c r="O72" i="12"/>
  <c r="N72" i="12" s="1"/>
  <c r="E92" i="4"/>
  <c r="N20" i="7"/>
  <c r="D43" i="4"/>
  <c r="D14" i="4" s="1"/>
  <c r="J69" i="12"/>
  <c r="I69" i="12" s="1"/>
  <c r="I70" i="12"/>
  <c r="G61" i="12"/>
  <c r="E61" i="12" s="1"/>
  <c r="P23" i="4"/>
  <c r="I20" i="6"/>
  <c r="E59" i="12"/>
  <c r="D59" i="12" s="1"/>
  <c r="D27" i="4"/>
  <c r="D21" i="4" s="1"/>
  <c r="N27" i="4"/>
  <c r="O23" i="4"/>
  <c r="O97" i="4"/>
  <c r="L88" i="4"/>
  <c r="L24" i="4" s="1"/>
  <c r="F104" i="4"/>
  <c r="I64" i="6"/>
  <c r="N76" i="6"/>
  <c r="I97" i="4"/>
  <c r="J104" i="4"/>
  <c r="I105" i="4"/>
  <c r="M59" i="7"/>
  <c r="N75" i="6"/>
  <c r="O73" i="6"/>
  <c r="N73" i="6" s="1"/>
  <c r="N89" i="7"/>
  <c r="O71" i="7"/>
  <c r="Q31" i="6"/>
  <c r="O57" i="12"/>
  <c r="L31" i="6"/>
  <c r="E90" i="7"/>
  <c r="D90" i="7" s="1"/>
  <c r="F72" i="7"/>
  <c r="E50" i="7"/>
  <c r="D50" i="7" s="1"/>
  <c r="N47" i="7"/>
  <c r="D47" i="7"/>
  <c r="N50" i="6"/>
  <c r="I60" i="6"/>
  <c r="Q70" i="7"/>
  <c r="I46" i="12"/>
  <c r="D46" i="12" s="1"/>
  <c r="G66" i="12"/>
  <c r="P73" i="6"/>
  <c r="N74" i="6"/>
  <c r="K67" i="6"/>
  <c r="I67" i="6" s="1"/>
  <c r="I32" i="6"/>
  <c r="J31" i="6"/>
  <c r="H55" i="6"/>
  <c r="O31" i="7"/>
  <c r="N96" i="4"/>
  <c r="O95" i="4"/>
  <c r="N95" i="4" s="1"/>
  <c r="E88" i="7"/>
  <c r="D88" i="7" s="1"/>
  <c r="D42" i="6"/>
  <c r="Q75" i="12"/>
  <c r="D165" i="4"/>
  <c r="E92" i="7"/>
  <c r="D92" i="7" s="1"/>
  <c r="F75" i="7"/>
  <c r="I118" i="4"/>
  <c r="J116" i="4"/>
  <c r="I116" i="4" s="1"/>
  <c r="E36" i="10"/>
  <c r="E44" i="6"/>
  <c r="D44" i="6" s="1"/>
  <c r="I50" i="6"/>
  <c r="D50" i="6" s="1"/>
  <c r="E36" i="6"/>
  <c r="D36" i="6" s="1"/>
  <c r="N36" i="6"/>
  <c r="Q23" i="4"/>
  <c r="P75" i="12"/>
  <c r="P56" i="12" s="1"/>
  <c r="N132" i="4"/>
  <c r="E20" i="6"/>
  <c r="D20" i="6" s="1"/>
  <c r="D154" i="4"/>
  <c r="O70" i="6"/>
  <c r="N70" i="6" s="1"/>
  <c r="N71" i="6"/>
  <c r="M70" i="7"/>
  <c r="I87" i="7"/>
  <c r="J68" i="7"/>
  <c r="D33" i="6"/>
  <c r="F31" i="7"/>
  <c r="E32" i="7"/>
  <c r="E34" i="12"/>
  <c r="F33" i="12"/>
  <c r="G57" i="12"/>
  <c r="G70" i="6"/>
  <c r="E70" i="6" s="1"/>
  <c r="G67" i="6"/>
  <c r="E67" i="6" s="1"/>
  <c r="G55" i="6"/>
  <c r="I20" i="7"/>
  <c r="E113" i="4"/>
  <c r="I59" i="6"/>
  <c r="M73" i="6"/>
  <c r="I22" i="12"/>
  <c r="N60" i="6"/>
  <c r="O59" i="6"/>
  <c r="N59" i="6" s="1"/>
  <c r="N80" i="7"/>
  <c r="D80" i="7"/>
  <c r="O58" i="7"/>
  <c r="E76" i="12"/>
  <c r="D76" i="12" s="1"/>
  <c r="E62" i="12"/>
  <c r="I41" i="7"/>
  <c r="D41" i="7" s="1"/>
  <c r="I57" i="12"/>
  <c r="J56" i="12"/>
  <c r="M31" i="6"/>
  <c r="H54" i="7"/>
  <c r="E44" i="7"/>
  <c r="G33" i="12"/>
  <c r="D61" i="12" l="1"/>
  <c r="M61" i="12"/>
  <c r="M56" i="12" s="1"/>
  <c r="N58" i="7"/>
  <c r="N31" i="7"/>
  <c r="D31" i="7"/>
  <c r="E72" i="7"/>
  <c r="F88" i="4"/>
  <c r="I75" i="7"/>
  <c r="E76" i="7"/>
  <c r="M54" i="6"/>
  <c r="E74" i="7"/>
  <c r="F73" i="7"/>
  <c r="G56" i="12"/>
  <c r="I68" i="7"/>
  <c r="J67" i="7"/>
  <c r="I67" i="7" s="1"/>
  <c r="H54" i="6"/>
  <c r="N97" i="4"/>
  <c r="E57" i="7"/>
  <c r="N75" i="12"/>
  <c r="J73" i="7"/>
  <c r="I74" i="7"/>
  <c r="I73" i="7" s="1"/>
  <c r="N104" i="4"/>
  <c r="D22" i="12"/>
  <c r="D72" i="12"/>
  <c r="N89" i="4"/>
  <c r="O88" i="4"/>
  <c r="K24" i="4"/>
  <c r="E23" i="4"/>
  <c r="O64" i="7"/>
  <c r="N64" i="7" s="1"/>
  <c r="N65" i="7"/>
  <c r="N75" i="7"/>
  <c r="O73" i="7"/>
  <c r="N73" i="7" s="1"/>
  <c r="I104" i="4"/>
  <c r="K54" i="7"/>
  <c r="O56" i="12"/>
  <c r="N57" i="12"/>
  <c r="N56" i="12" s="1"/>
  <c r="N31" i="6"/>
  <c r="I61" i="7"/>
  <c r="J59" i="7"/>
  <c r="I59" i="7" s="1"/>
  <c r="I57" i="7"/>
  <c r="J55" i="7"/>
  <c r="O59" i="7"/>
  <c r="N59" i="7" s="1"/>
  <c r="N60" i="7"/>
  <c r="O54" i="6"/>
  <c r="N55" i="6"/>
  <c r="F64" i="7"/>
  <c r="E64" i="7" s="1"/>
  <c r="E65" i="7"/>
  <c r="E68" i="7"/>
  <c r="F67" i="7"/>
  <c r="E67" i="7" s="1"/>
  <c r="D75" i="12"/>
  <c r="I56" i="12"/>
  <c r="D34" i="12"/>
  <c r="E33" i="12"/>
  <c r="E75" i="7"/>
  <c r="I31" i="6"/>
  <c r="Q54" i="7"/>
  <c r="I62" i="7"/>
  <c r="I33" i="12"/>
  <c r="D49" i="12"/>
  <c r="E71" i="7"/>
  <c r="F70" i="7"/>
  <c r="E70" i="7" s="1"/>
  <c r="E55" i="6"/>
  <c r="E54" i="6" s="1"/>
  <c r="F54" i="6"/>
  <c r="N57" i="7"/>
  <c r="E57" i="12"/>
  <c r="F56" i="12"/>
  <c r="E35" i="10"/>
  <c r="D23" i="4"/>
  <c r="N23" i="4"/>
  <c r="N61" i="7"/>
  <c r="E60" i="7"/>
  <c r="F59" i="7"/>
  <c r="E59" i="7" s="1"/>
  <c r="D69" i="12"/>
  <c r="N76" i="7"/>
  <c r="H24" i="4"/>
  <c r="D62" i="12"/>
  <c r="E31" i="7"/>
  <c r="D32" i="7"/>
  <c r="N71" i="7"/>
  <c r="O70" i="7"/>
  <c r="N70" i="7" s="1"/>
  <c r="N68" i="7"/>
  <c r="O67" i="7"/>
  <c r="N67" i="7" s="1"/>
  <c r="E62" i="7"/>
  <c r="I23" i="4"/>
  <c r="J88" i="4"/>
  <c r="E31" i="6"/>
  <c r="D31" i="6" s="1"/>
  <c r="D70" i="12"/>
  <c r="O55" i="7"/>
  <c r="N56" i="7"/>
  <c r="G54" i="6"/>
  <c r="E104" i="4"/>
  <c r="E61" i="7"/>
  <c r="D83" i="7"/>
  <c r="E66" i="7"/>
  <c r="F20" i="7"/>
  <c r="E20" i="7" s="1"/>
  <c r="D20" i="7" s="1"/>
  <c r="M54" i="7"/>
  <c r="F55" i="7"/>
  <c r="E56" i="7"/>
  <c r="G88" i="4"/>
  <c r="P54" i="6"/>
  <c r="D74" i="12"/>
  <c r="I54" i="6"/>
  <c r="N54" i="6" l="1"/>
  <c r="G24" i="4"/>
  <c r="O54" i="7"/>
  <c r="N54" i="7" s="1"/>
  <c r="N55" i="7"/>
  <c r="E56" i="12"/>
  <c r="D56" i="12" s="1"/>
  <c r="D57" i="12"/>
  <c r="D33" i="12"/>
  <c r="J54" i="7"/>
  <c r="I55" i="7"/>
  <c r="I54" i="7" s="1"/>
  <c r="N88" i="4"/>
  <c r="O24" i="4"/>
  <c r="F24" i="4"/>
  <c r="E88" i="4"/>
  <c r="E55" i="7"/>
  <c r="E54" i="7" s="1"/>
  <c r="F54" i="7"/>
  <c r="J24" i="4"/>
  <c r="I88" i="4"/>
  <c r="E73" i="7"/>
  <c r="I24" i="4" l="1"/>
  <c r="E24" i="4"/>
  <c r="N24" i="4"/>
  <c r="D24" i="4" l="1"/>
  <c r="K235" i="4" l="1"/>
  <c r="M235" i="4"/>
  <c r="P235" i="4"/>
  <c r="H235" i="4"/>
  <c r="L235" i="4"/>
  <c r="Q235" i="4"/>
  <c r="O235" i="4"/>
  <c r="J235" i="4"/>
  <c r="G235" i="4"/>
  <c r="F235" i="4"/>
  <c r="O129" i="6" l="1"/>
  <c r="O125" i="6"/>
  <c r="O121" i="6"/>
  <c r="O117" i="6"/>
  <c r="O127" i="6"/>
  <c r="O130" i="6"/>
  <c r="O123" i="6"/>
  <c r="O128" i="6"/>
  <c r="O122" i="6"/>
  <c r="O131" i="6"/>
  <c r="O119" i="6"/>
  <c r="O126" i="6"/>
  <c r="O124" i="6"/>
  <c r="O120" i="6"/>
  <c r="O118" i="6"/>
  <c r="O233" i="4"/>
  <c r="O225" i="4"/>
  <c r="N225" i="4" s="1"/>
  <c r="O209" i="4"/>
  <c r="O206" i="4"/>
  <c r="O200" i="4"/>
  <c r="O222" i="4"/>
  <c r="O231" i="4"/>
  <c r="O220" i="4"/>
  <c r="O212" i="4"/>
  <c r="O196" i="4"/>
  <c r="O229" i="4"/>
  <c r="O202" i="4"/>
  <c r="N235" i="4"/>
  <c r="O227" i="4"/>
  <c r="O224" i="4"/>
  <c r="N224" i="4" s="1"/>
  <c r="O210" i="4"/>
  <c r="O218" i="4"/>
  <c r="O188" i="4"/>
  <c r="O216" i="4"/>
  <c r="O232" i="4"/>
  <c r="O197" i="4"/>
  <c r="O215" i="4"/>
  <c r="O201" i="4"/>
  <c r="N201" i="4" s="1"/>
  <c r="O186" i="4"/>
  <c r="O205" i="4"/>
  <c r="O203" i="4"/>
  <c r="N203" i="4" s="1"/>
  <c r="O214" i="4"/>
  <c r="O217" i="4"/>
  <c r="O194" i="4"/>
  <c r="O226" i="4"/>
  <c r="O207" i="4"/>
  <c r="N207" i="4" s="1"/>
  <c r="O191" i="4"/>
  <c r="O213" i="4"/>
  <c r="O219" i="4"/>
  <c r="O193" i="4"/>
  <c r="O230" i="4"/>
  <c r="O189" i="4"/>
  <c r="O223" i="4"/>
  <c r="O221" i="4"/>
  <c r="O195" i="4"/>
  <c r="H121" i="6"/>
  <c r="H119" i="6"/>
  <c r="H126" i="6"/>
  <c r="H127" i="6"/>
  <c r="H120" i="6"/>
  <c r="H131" i="6"/>
  <c r="H128" i="6"/>
  <c r="H122" i="6"/>
  <c r="H118" i="6"/>
  <c r="H123" i="6"/>
  <c r="H225" i="4"/>
  <c r="H124" i="6"/>
  <c r="H129" i="6"/>
  <c r="H117" i="6"/>
  <c r="H130" i="6"/>
  <c r="H125" i="6"/>
  <c r="H188" i="4"/>
  <c r="H233" i="4"/>
  <c r="H227" i="4"/>
  <c r="H216" i="4"/>
  <c r="H231" i="4"/>
  <c r="H222" i="4"/>
  <c r="H203" i="4"/>
  <c r="H200" i="4"/>
  <c r="H195" i="4"/>
  <c r="H189" i="4"/>
  <c r="H223" i="4"/>
  <c r="H220" i="4"/>
  <c r="H212" i="4"/>
  <c r="H201" i="4"/>
  <c r="H224" i="4"/>
  <c r="H207" i="4"/>
  <c r="H196" i="4"/>
  <c r="H16" i="4" s="1"/>
  <c r="H215" i="4"/>
  <c r="H209" i="4"/>
  <c r="H217" i="4"/>
  <c r="H218" i="4"/>
  <c r="H191" i="4"/>
  <c r="H190" i="4" s="1"/>
  <c r="H210" i="4"/>
  <c r="H214" i="4"/>
  <c r="H194" i="4"/>
  <c r="H202" i="4"/>
  <c r="H226" i="4"/>
  <c r="H197" i="4"/>
  <c r="H213" i="4"/>
  <c r="H221" i="4"/>
  <c r="H205" i="4"/>
  <c r="H204" i="4" s="1"/>
  <c r="H186" i="4"/>
  <c r="H185" i="4" s="1"/>
  <c r="H230" i="4"/>
  <c r="H219" i="4"/>
  <c r="H206" i="4"/>
  <c r="H229" i="4"/>
  <c r="H193" i="4"/>
  <c r="H232" i="4"/>
  <c r="J130" i="6"/>
  <c r="J128" i="6"/>
  <c r="J117" i="6"/>
  <c r="J131" i="6"/>
  <c r="J126" i="6"/>
  <c r="J120" i="6"/>
  <c r="J125" i="6"/>
  <c r="J119" i="6"/>
  <c r="J124" i="6"/>
  <c r="J127" i="6"/>
  <c r="J123" i="6"/>
  <c r="J121" i="6"/>
  <c r="J129" i="6"/>
  <c r="J122" i="6"/>
  <c r="J118" i="6"/>
  <c r="J218" i="4"/>
  <c r="J188" i="4"/>
  <c r="J220" i="4"/>
  <c r="J196" i="4"/>
  <c r="J225" i="4"/>
  <c r="J212" i="4"/>
  <c r="J227" i="4"/>
  <c r="J216" i="4"/>
  <c r="J231" i="4"/>
  <c r="J209" i="4"/>
  <c r="J229" i="4"/>
  <c r="I235" i="4"/>
  <c r="J217" i="4"/>
  <c r="J214" i="4"/>
  <c r="J222" i="4"/>
  <c r="J200" i="4"/>
  <c r="J189" i="4"/>
  <c r="J205" i="4"/>
  <c r="J197" i="4"/>
  <c r="J232" i="4"/>
  <c r="J223" i="4"/>
  <c r="I223" i="4" s="1"/>
  <c r="J213" i="4"/>
  <c r="J203" i="4"/>
  <c r="J207" i="4"/>
  <c r="J201" i="4"/>
  <c r="J193" i="4"/>
  <c r="J230" i="4"/>
  <c r="J210" i="4"/>
  <c r="J219" i="4"/>
  <c r="J221" i="4"/>
  <c r="J215" i="4"/>
  <c r="J194" i="4"/>
  <c r="J224" i="4"/>
  <c r="J186" i="4"/>
  <c r="J206" i="4"/>
  <c r="J191" i="4"/>
  <c r="J226" i="4"/>
  <c r="I226" i="4" s="1"/>
  <c r="J202" i="4"/>
  <c r="J195" i="4"/>
  <c r="J233" i="4"/>
  <c r="Q130" i="6"/>
  <c r="Q126" i="6"/>
  <c r="Q122" i="6"/>
  <c r="Q118" i="6"/>
  <c r="Q121" i="6"/>
  <c r="Q119" i="6"/>
  <c r="Q128" i="6"/>
  <c r="Q127" i="6"/>
  <c r="Q124" i="6"/>
  <c r="Q131" i="6"/>
  <c r="Q129" i="6"/>
  <c r="Q117" i="6"/>
  <c r="Q120" i="6"/>
  <c r="Q125" i="6"/>
  <c r="Q123" i="6"/>
  <c r="Q227" i="4"/>
  <c r="Q188" i="4"/>
  <c r="Q214" i="4"/>
  <c r="Q216" i="4"/>
  <c r="Q233" i="4"/>
  <c r="Q229" i="4"/>
  <c r="Q225" i="4"/>
  <c r="Q217" i="4"/>
  <c r="Q209" i="4"/>
  <c r="Q210" i="4"/>
  <c r="Q206" i="4"/>
  <c r="Q194" i="4"/>
  <c r="Q195" i="4"/>
  <c r="Q231" i="4"/>
  <c r="Q223" i="4"/>
  <c r="Q220" i="4"/>
  <c r="Q212" i="4"/>
  <c r="Q201" i="4"/>
  <c r="Q218" i="4"/>
  <c r="Q196" i="4"/>
  <c r="Q16" i="4" s="1"/>
  <c r="Q193" i="4"/>
  <c r="Q203" i="4"/>
  <c r="Q200" i="4"/>
  <c r="Q207" i="4"/>
  <c r="Q186" i="4"/>
  <c r="Q185" i="4" s="1"/>
  <c r="Q215" i="4"/>
  <c r="Q226" i="4"/>
  <c r="Q191" i="4"/>
  <c r="Q190" i="4" s="1"/>
  <c r="Q222" i="4"/>
  <c r="Q197" i="4"/>
  <c r="Q230" i="4"/>
  <c r="Q213" i="4"/>
  <c r="Q205" i="4"/>
  <c r="Q219" i="4"/>
  <c r="Q189" i="4"/>
  <c r="Q202" i="4"/>
  <c r="Q221" i="4"/>
  <c r="Q224" i="4"/>
  <c r="Q232" i="4"/>
  <c r="L122" i="6"/>
  <c r="L120" i="6"/>
  <c r="L131" i="6"/>
  <c r="L128" i="6"/>
  <c r="L125" i="6"/>
  <c r="L119" i="6"/>
  <c r="L130" i="6"/>
  <c r="L124" i="6"/>
  <c r="L118" i="6"/>
  <c r="L129" i="6"/>
  <c r="L121" i="6"/>
  <c r="L126" i="6"/>
  <c r="L117" i="6"/>
  <c r="L127" i="6"/>
  <c r="L231" i="4"/>
  <c r="L123" i="6"/>
  <c r="L225" i="4"/>
  <c r="L229" i="4"/>
  <c r="L209" i="4"/>
  <c r="L217" i="4"/>
  <c r="L218" i="4"/>
  <c r="L205" i="4"/>
  <c r="L197" i="4"/>
  <c r="L214" i="4"/>
  <c r="L203" i="4"/>
  <c r="L232" i="4"/>
  <c r="L222" i="4"/>
  <c r="L195" i="4"/>
  <c r="L233" i="4"/>
  <c r="L219" i="4"/>
  <c r="L206" i="4"/>
  <c r="L223" i="4"/>
  <c r="L215" i="4"/>
  <c r="L191" i="4"/>
  <c r="L190" i="4" s="1"/>
  <c r="L212" i="4"/>
  <c r="L207" i="4"/>
  <c r="L226" i="4"/>
  <c r="L200" i="4"/>
  <c r="L193" i="4"/>
  <c r="L216" i="4"/>
  <c r="L188" i="4"/>
  <c r="L187" i="4" s="1"/>
  <c r="L186" i="4"/>
  <c r="L185" i="4" s="1"/>
  <c r="L221" i="4"/>
  <c r="L196" i="4"/>
  <c r="L16" i="4" s="1"/>
  <c r="L189" i="4"/>
  <c r="L224" i="4"/>
  <c r="L213" i="4"/>
  <c r="L220" i="4"/>
  <c r="L230" i="4"/>
  <c r="L194" i="4"/>
  <c r="L202" i="4"/>
  <c r="L210" i="4"/>
  <c r="L227" i="4"/>
  <c r="L201" i="4"/>
  <c r="P125" i="6"/>
  <c r="P123" i="6"/>
  <c r="P127" i="6"/>
  <c r="P124" i="6"/>
  <c r="P121" i="6"/>
  <c r="P118" i="6"/>
  <c r="P129" i="6"/>
  <c r="P117" i="6"/>
  <c r="P128" i="6"/>
  <c r="P122" i="6"/>
  <c r="P130" i="6"/>
  <c r="P131" i="6"/>
  <c r="P119" i="6"/>
  <c r="P225" i="4"/>
  <c r="P120" i="6"/>
  <c r="P126" i="6"/>
  <c r="P212" i="4"/>
  <c r="P203" i="4"/>
  <c r="P200" i="4"/>
  <c r="P222" i="4"/>
  <c r="P227" i="4"/>
  <c r="P216" i="4"/>
  <c r="P213" i="4"/>
  <c r="P217" i="4"/>
  <c r="P207" i="4"/>
  <c r="P196" i="4"/>
  <c r="P16" i="4" s="1"/>
  <c r="P233" i="4"/>
  <c r="P209" i="4"/>
  <c r="P208" i="4" s="1"/>
  <c r="P220" i="4"/>
  <c r="P188" i="4"/>
  <c r="P205" i="4"/>
  <c r="P204" i="4" s="1"/>
  <c r="P231" i="4"/>
  <c r="P226" i="4"/>
  <c r="P210" i="4"/>
  <c r="P224" i="4"/>
  <c r="P214" i="4"/>
  <c r="P194" i="4"/>
  <c r="P202" i="4"/>
  <c r="P221" i="4"/>
  <c r="P223" i="4"/>
  <c r="P230" i="4"/>
  <c r="P215" i="4"/>
  <c r="P186" i="4"/>
  <c r="P185" i="4" s="1"/>
  <c r="P193" i="4"/>
  <c r="P206" i="4"/>
  <c r="P219" i="4"/>
  <c r="P191" i="4"/>
  <c r="P190" i="4" s="1"/>
  <c r="P197" i="4"/>
  <c r="P229" i="4"/>
  <c r="P232" i="4"/>
  <c r="P189" i="4"/>
  <c r="P195" i="4"/>
  <c r="P201" i="4"/>
  <c r="P218" i="4"/>
  <c r="F127" i="6"/>
  <c r="F125" i="6"/>
  <c r="F124" i="6"/>
  <c r="F118" i="6"/>
  <c r="F128" i="6"/>
  <c r="F122" i="6"/>
  <c r="F121" i="6"/>
  <c r="F126" i="6"/>
  <c r="F129" i="6"/>
  <c r="F123" i="6"/>
  <c r="F117" i="6"/>
  <c r="F130" i="6"/>
  <c r="F131" i="6"/>
  <c r="F119" i="6"/>
  <c r="F225" i="4"/>
  <c r="F120" i="6"/>
  <c r="E235" i="4"/>
  <c r="E26" i="11" s="1"/>
  <c r="E40" i="11" s="1"/>
  <c r="F222" i="4"/>
  <c r="F200" i="4"/>
  <c r="F233" i="4"/>
  <c r="F227" i="4"/>
  <c r="E227" i="4" s="1"/>
  <c r="F216" i="4"/>
  <c r="F196" i="4"/>
  <c r="F229" i="4"/>
  <c r="F220" i="4"/>
  <c r="F224" i="4"/>
  <c r="F206" i="4"/>
  <c r="F218" i="4"/>
  <c r="E218" i="4" s="1"/>
  <c r="F188" i="4"/>
  <c r="F226" i="4"/>
  <c r="F210" i="4"/>
  <c r="F207" i="4"/>
  <c r="E207" i="4" s="1"/>
  <c r="F212" i="4"/>
  <c r="F213" i="4"/>
  <c r="F205" i="4"/>
  <c r="F186" i="4"/>
  <c r="F197" i="4"/>
  <c r="F217" i="4"/>
  <c r="F221" i="4"/>
  <c r="E221" i="4" s="1"/>
  <c r="F215" i="4"/>
  <c r="E215" i="4" s="1"/>
  <c r="F232" i="4"/>
  <c r="E232" i="4" s="1"/>
  <c r="F203" i="4"/>
  <c r="F214" i="4"/>
  <c r="F219" i="4"/>
  <c r="F194" i="4"/>
  <c r="F189" i="4"/>
  <c r="F209" i="4"/>
  <c r="F230" i="4"/>
  <c r="E230" i="4" s="1"/>
  <c r="F195" i="4"/>
  <c r="E195" i="4" s="1"/>
  <c r="F193" i="4"/>
  <c r="F191" i="4"/>
  <c r="F202" i="4"/>
  <c r="F201" i="4"/>
  <c r="E201" i="4" s="1"/>
  <c r="F223" i="4"/>
  <c r="F231" i="4"/>
  <c r="M128" i="6"/>
  <c r="M124" i="6"/>
  <c r="M120" i="6"/>
  <c r="M118" i="6"/>
  <c r="M122" i="6"/>
  <c r="M119" i="6"/>
  <c r="M130" i="6"/>
  <c r="M129" i="6"/>
  <c r="M123" i="6"/>
  <c r="M117" i="6"/>
  <c r="M126" i="6"/>
  <c r="M121" i="6"/>
  <c r="M131" i="6"/>
  <c r="M127" i="6"/>
  <c r="M125" i="6"/>
  <c r="M220" i="4"/>
  <c r="M212" i="4"/>
  <c r="M211" i="4" s="1"/>
  <c r="M223" i="4"/>
  <c r="M214" i="4"/>
  <c r="M206" i="4"/>
  <c r="M203" i="4"/>
  <c r="M188" i="4"/>
  <c r="M216" i="4"/>
  <c r="M205" i="4"/>
  <c r="M197" i="4"/>
  <c r="M222" i="4"/>
  <c r="M225" i="4"/>
  <c r="M219" i="4"/>
  <c r="M200" i="4"/>
  <c r="M189" i="4"/>
  <c r="M196" i="4"/>
  <c r="M16" i="4" s="1"/>
  <c r="M213" i="4"/>
  <c r="M207" i="4"/>
  <c r="M201" i="4"/>
  <c r="M195" i="4"/>
  <c r="M227" i="4"/>
  <c r="M202" i="4"/>
  <c r="M194" i="4"/>
  <c r="M193" i="4"/>
  <c r="M218" i="4"/>
  <c r="M230" i="4"/>
  <c r="M221" i="4"/>
  <c r="M191" i="4"/>
  <c r="M190" i="4" s="1"/>
  <c r="M232" i="4"/>
  <c r="M224" i="4"/>
  <c r="M210" i="4"/>
  <c r="M186" i="4"/>
  <c r="M185" i="4" s="1"/>
  <c r="M217" i="4"/>
  <c r="M226" i="4"/>
  <c r="M209" i="4"/>
  <c r="M208" i="4" s="1"/>
  <c r="M215" i="4"/>
  <c r="M229" i="4"/>
  <c r="M231" i="4"/>
  <c r="M233" i="4"/>
  <c r="G129" i="6"/>
  <c r="G125" i="6"/>
  <c r="G121" i="6"/>
  <c r="G117" i="6"/>
  <c r="G123" i="6"/>
  <c r="G127" i="6"/>
  <c r="G126" i="6"/>
  <c r="G120" i="6"/>
  <c r="G130" i="6"/>
  <c r="G118" i="6"/>
  <c r="G128" i="6"/>
  <c r="G131" i="6"/>
  <c r="G119" i="6"/>
  <c r="G124" i="6"/>
  <c r="G122" i="6"/>
  <c r="G233" i="4"/>
  <c r="G227" i="4"/>
  <c r="G212" i="4"/>
  <c r="G216" i="4"/>
  <c r="G231" i="4"/>
  <c r="G218" i="4"/>
  <c r="G188" i="4"/>
  <c r="G223" i="4"/>
  <c r="G217" i="4"/>
  <c r="G209" i="4"/>
  <c r="G208" i="4" s="1"/>
  <c r="G206" i="4"/>
  <c r="G219" i="4"/>
  <c r="G200" i="4"/>
  <c r="G196" i="4"/>
  <c r="G16" i="4" s="1"/>
  <c r="G214" i="4"/>
  <c r="G207" i="4"/>
  <c r="G203" i="4"/>
  <c r="G222" i="4"/>
  <c r="G229" i="4"/>
  <c r="G225" i="4"/>
  <c r="G220" i="4"/>
  <c r="G195" i="4"/>
  <c r="G221" i="4"/>
  <c r="G201" i="4"/>
  <c r="G215" i="4"/>
  <c r="G232" i="4"/>
  <c r="G191" i="4"/>
  <c r="G190" i="4" s="1"/>
  <c r="G226" i="4"/>
  <c r="G189" i="4"/>
  <c r="G230" i="4"/>
  <c r="G210" i="4"/>
  <c r="G202" i="4"/>
  <c r="G197" i="4"/>
  <c r="G213" i="4"/>
  <c r="G205" i="4"/>
  <c r="G204" i="4" s="1"/>
  <c r="G193" i="4"/>
  <c r="G194" i="4"/>
  <c r="G186" i="4"/>
  <c r="G185" i="4" s="1"/>
  <c r="G224" i="4"/>
  <c r="K131" i="6"/>
  <c r="K127" i="6"/>
  <c r="K123" i="6"/>
  <c r="K119" i="6"/>
  <c r="K126" i="6"/>
  <c r="K124" i="6"/>
  <c r="K125" i="6"/>
  <c r="K130" i="6"/>
  <c r="K118" i="6"/>
  <c r="K121" i="6"/>
  <c r="K128" i="6"/>
  <c r="K129" i="6"/>
  <c r="K122" i="6"/>
  <c r="K117" i="6"/>
  <c r="K120" i="6"/>
  <c r="K231" i="4"/>
  <c r="K220" i="4"/>
  <c r="K200" i="4"/>
  <c r="K196" i="4"/>
  <c r="K16" i="4" s="1"/>
  <c r="K225" i="4"/>
  <c r="K212" i="4"/>
  <c r="K229" i="4"/>
  <c r="K228" i="4" s="1"/>
  <c r="K209" i="4"/>
  <c r="K233" i="4"/>
  <c r="K216" i="4"/>
  <c r="K227" i="4"/>
  <c r="K206" i="4"/>
  <c r="K221" i="4"/>
  <c r="K218" i="4"/>
  <c r="K188" i="4"/>
  <c r="K187" i="4" s="1"/>
  <c r="K189" i="4"/>
  <c r="K194" i="4"/>
  <c r="K203" i="4"/>
  <c r="K217" i="4"/>
  <c r="K214" i="4"/>
  <c r="K219" i="4"/>
  <c r="K191" i="4"/>
  <c r="K190" i="4" s="1"/>
  <c r="K193" i="4"/>
  <c r="K230" i="4"/>
  <c r="K226" i="4"/>
  <c r="K195" i="4"/>
  <c r="K201" i="4"/>
  <c r="K213" i="4"/>
  <c r="K232" i="4"/>
  <c r="K210" i="4"/>
  <c r="K186" i="4"/>
  <c r="K185" i="4" s="1"/>
  <c r="K202" i="4"/>
  <c r="K222" i="4"/>
  <c r="K223" i="4"/>
  <c r="K215" i="4"/>
  <c r="K197" i="4"/>
  <c r="K205" i="4"/>
  <c r="K224" i="4"/>
  <c r="K207" i="4"/>
  <c r="P192" i="4" l="1"/>
  <c r="P14" i="4" s="1"/>
  <c r="P15" i="4"/>
  <c r="P124" i="7"/>
  <c r="P105" i="7" s="1"/>
  <c r="P105" i="6"/>
  <c r="Q126" i="7"/>
  <c r="Q108" i="7" s="1"/>
  <c r="Q23" i="7" s="1"/>
  <c r="Q108" i="6"/>
  <c r="Q23" i="6" s="1"/>
  <c r="H130" i="7"/>
  <c r="H114" i="7" s="1"/>
  <c r="H29" i="7" s="1"/>
  <c r="H114" i="6"/>
  <c r="H29" i="6" s="1"/>
  <c r="K131" i="7"/>
  <c r="K115" i="7" s="1"/>
  <c r="K30" i="7" s="1"/>
  <c r="K115" i="6"/>
  <c r="K30" i="6" s="1"/>
  <c r="F130" i="7"/>
  <c r="E130" i="6"/>
  <c r="F114" i="6"/>
  <c r="P11" i="4"/>
  <c r="P127" i="7"/>
  <c r="P110" i="7" s="1"/>
  <c r="P110" i="6"/>
  <c r="L211" i="4"/>
  <c r="L208" i="4"/>
  <c r="L121" i="7"/>
  <c r="L101" i="7" s="1"/>
  <c r="L15" i="7" s="1"/>
  <c r="L101" i="6"/>
  <c r="L15" i="6" s="1"/>
  <c r="L131" i="7"/>
  <c r="L115" i="7" s="1"/>
  <c r="L30" i="7" s="1"/>
  <c r="L115" i="6"/>
  <c r="L30" i="6" s="1"/>
  <c r="Q187" i="4"/>
  <c r="Q124" i="7"/>
  <c r="Q105" i="7" s="1"/>
  <c r="Q105" i="6"/>
  <c r="Q130" i="7"/>
  <c r="Q114" i="7" s="1"/>
  <c r="Q29" i="7" s="1"/>
  <c r="Q114" i="6"/>
  <c r="Q29" i="6" s="1"/>
  <c r="I224" i="4"/>
  <c r="I201" i="4"/>
  <c r="I189" i="4"/>
  <c r="I231" i="4"/>
  <c r="I218" i="4"/>
  <c r="J119" i="7"/>
  <c r="I119" i="6"/>
  <c r="J98" i="6"/>
  <c r="H117" i="7"/>
  <c r="H96" i="7" s="1"/>
  <c r="H96" i="6"/>
  <c r="H131" i="7"/>
  <c r="H115" i="7" s="1"/>
  <c r="H30" i="7" s="1"/>
  <c r="H115" i="6"/>
  <c r="H30" i="6" s="1"/>
  <c r="N223" i="4"/>
  <c r="N226" i="4"/>
  <c r="N215" i="4"/>
  <c r="N227" i="4"/>
  <c r="N222" i="4"/>
  <c r="O124" i="7"/>
  <c r="N124" i="6"/>
  <c r="O105" i="6"/>
  <c r="D235" i="4"/>
  <c r="K199" i="4"/>
  <c r="K18" i="4" s="1"/>
  <c r="K19" i="4"/>
  <c r="M119" i="7"/>
  <c r="M98" i="7" s="1"/>
  <c r="M12" i="7" s="1"/>
  <c r="M98" i="6"/>
  <c r="M12" i="6" s="1"/>
  <c r="F187" i="4"/>
  <c r="E188" i="4"/>
  <c r="F131" i="7"/>
  <c r="E131" i="6"/>
  <c r="F115" i="6"/>
  <c r="L128" i="7"/>
  <c r="L111" i="7" s="1"/>
  <c r="L26" i="7" s="1"/>
  <c r="L111" i="6"/>
  <c r="L26" i="6" s="1"/>
  <c r="J187" i="4"/>
  <c r="I187" i="4" s="1"/>
  <c r="I188" i="4"/>
  <c r="J130" i="7"/>
  <c r="I130" i="6"/>
  <c r="J114" i="6"/>
  <c r="H128" i="7"/>
  <c r="H111" i="7" s="1"/>
  <c r="H26" i="7" s="1"/>
  <c r="H111" i="6"/>
  <c r="H26" i="6" s="1"/>
  <c r="O120" i="7"/>
  <c r="N120" i="6"/>
  <c r="O100" i="6"/>
  <c r="K118" i="7"/>
  <c r="K97" i="7" s="1"/>
  <c r="K11" i="7" s="1"/>
  <c r="K97" i="6"/>
  <c r="K11" i="6" s="1"/>
  <c r="G122" i="7"/>
  <c r="G102" i="7" s="1"/>
  <c r="G16" i="7" s="1"/>
  <c r="G102" i="6"/>
  <c r="G16" i="6" s="1"/>
  <c r="M131" i="7"/>
  <c r="M115" i="7" s="1"/>
  <c r="M30" i="7" s="1"/>
  <c r="M115" i="6"/>
  <c r="M30" i="6" s="1"/>
  <c r="E202" i="4"/>
  <c r="F185" i="4"/>
  <c r="E186" i="4"/>
  <c r="E185" i="4" s="1"/>
  <c r="P130" i="7"/>
  <c r="P114" i="7" s="1"/>
  <c r="P29" i="7" s="1"/>
  <c r="P114" i="6"/>
  <c r="P29" i="6" s="1"/>
  <c r="K17" i="4"/>
  <c r="K20" i="4"/>
  <c r="K130" i="7"/>
  <c r="K114" i="7" s="1"/>
  <c r="K29" i="7" s="1"/>
  <c r="K114" i="6"/>
  <c r="K29" i="6" s="1"/>
  <c r="G187" i="4"/>
  <c r="G124" i="7"/>
  <c r="G105" i="7" s="1"/>
  <c r="G105" i="6"/>
  <c r="G127" i="7"/>
  <c r="G110" i="7" s="1"/>
  <c r="G110" i="6"/>
  <c r="M228" i="4"/>
  <c r="M121" i="7"/>
  <c r="M101" i="7" s="1"/>
  <c r="M15" i="7" s="1"/>
  <c r="M101" i="6"/>
  <c r="M15" i="6" s="1"/>
  <c r="M118" i="7"/>
  <c r="M97" i="7" s="1"/>
  <c r="M11" i="7" s="1"/>
  <c r="M97" i="6"/>
  <c r="M11" i="6" s="1"/>
  <c r="F190" i="4"/>
  <c r="E190" i="4" s="1"/>
  <c r="E191" i="4"/>
  <c r="E214" i="4"/>
  <c r="E205" i="4"/>
  <c r="F204" i="4"/>
  <c r="E204" i="4" s="1"/>
  <c r="E206" i="4"/>
  <c r="E200" i="4"/>
  <c r="F199" i="4"/>
  <c r="F19" i="4"/>
  <c r="F117" i="7"/>
  <c r="E117" i="6"/>
  <c r="F96" i="6"/>
  <c r="F124" i="7"/>
  <c r="E124" i="6"/>
  <c r="D124" i="6" s="1"/>
  <c r="F105" i="6"/>
  <c r="P228" i="4"/>
  <c r="P122" i="7"/>
  <c r="P102" i="7" s="1"/>
  <c r="P16" i="7" s="1"/>
  <c r="P102" i="6"/>
  <c r="P16" i="6" s="1"/>
  <c r="P123" i="7"/>
  <c r="P103" i="7" s="1"/>
  <c r="P17" i="7" s="1"/>
  <c r="P103" i="6"/>
  <c r="P17" i="6" s="1"/>
  <c r="L17" i="4"/>
  <c r="L20" i="4"/>
  <c r="L11" i="4"/>
  <c r="L228" i="4"/>
  <c r="L129" i="7"/>
  <c r="L113" i="7" s="1"/>
  <c r="L113" i="6"/>
  <c r="L120" i="7"/>
  <c r="L100" i="7" s="1"/>
  <c r="L100" i="6"/>
  <c r="Q204" i="4"/>
  <c r="Q11" i="4"/>
  <c r="Q211" i="4"/>
  <c r="Q208" i="4"/>
  <c r="Q127" i="7"/>
  <c r="Q110" i="7" s="1"/>
  <c r="Q110" i="6"/>
  <c r="I233" i="4"/>
  <c r="I194" i="4"/>
  <c r="J17" i="4"/>
  <c r="J20" i="4"/>
  <c r="I207" i="4"/>
  <c r="J199" i="4"/>
  <c r="I200" i="4"/>
  <c r="I19" i="4" s="1"/>
  <c r="J19" i="4"/>
  <c r="I216" i="4"/>
  <c r="J118" i="7"/>
  <c r="I118" i="6"/>
  <c r="J97" i="6"/>
  <c r="J125" i="7"/>
  <c r="I125" i="6"/>
  <c r="J107" i="6"/>
  <c r="H192" i="4"/>
  <c r="H14" i="4" s="1"/>
  <c r="H15" i="4"/>
  <c r="H211" i="4"/>
  <c r="H129" i="7"/>
  <c r="H113" i="7" s="1"/>
  <c r="H113" i="6"/>
  <c r="H120" i="7"/>
  <c r="H100" i="7" s="1"/>
  <c r="H100" i="6"/>
  <c r="N189" i="4"/>
  <c r="N194" i="4"/>
  <c r="O20" i="4"/>
  <c r="O17" i="4"/>
  <c r="N197" i="4"/>
  <c r="N200" i="4"/>
  <c r="O199" i="4"/>
  <c r="O19" i="4"/>
  <c r="O126" i="7"/>
  <c r="N126" i="6"/>
  <c r="O108" i="6"/>
  <c r="O127" i="7"/>
  <c r="O110" i="6"/>
  <c r="N127" i="6"/>
  <c r="K11" i="4"/>
  <c r="K126" i="7"/>
  <c r="K108" i="7" s="1"/>
  <c r="K23" i="7" s="1"/>
  <c r="K108" i="6"/>
  <c r="K23" i="6" s="1"/>
  <c r="G192" i="4"/>
  <c r="G14" i="4" s="1"/>
  <c r="G15" i="4"/>
  <c r="F126" i="7"/>
  <c r="E126" i="6"/>
  <c r="D126" i="6" s="1"/>
  <c r="F108" i="6"/>
  <c r="K121" i="7"/>
  <c r="K101" i="7" s="1"/>
  <c r="K15" i="7" s="1"/>
  <c r="K101" i="6"/>
  <c r="K15" i="6" s="1"/>
  <c r="G120" i="7"/>
  <c r="G100" i="7" s="1"/>
  <c r="G100" i="6"/>
  <c r="M127" i="7"/>
  <c r="M110" i="7" s="1"/>
  <c r="M110" i="6"/>
  <c r="E197" i="4"/>
  <c r="P131" i="7"/>
  <c r="P115" i="7" s="1"/>
  <c r="P30" i="7" s="1"/>
  <c r="P115" i="6"/>
  <c r="P30" i="6" s="1"/>
  <c r="L126" i="7"/>
  <c r="L108" i="7" s="1"/>
  <c r="L23" i="7" s="1"/>
  <c r="L108" i="6"/>
  <c r="L23" i="6" s="1"/>
  <c r="J185" i="4"/>
  <c r="I186" i="4"/>
  <c r="I185" i="4" s="1"/>
  <c r="J124" i="7"/>
  <c r="I124" i="6"/>
  <c r="J105" i="6"/>
  <c r="N221" i="4"/>
  <c r="N231" i="4"/>
  <c r="G126" i="7"/>
  <c r="G108" i="7" s="1"/>
  <c r="G23" i="7" s="1"/>
  <c r="G108" i="6"/>
  <c r="G23" i="6" s="1"/>
  <c r="M199" i="4"/>
  <c r="M18" i="4" s="1"/>
  <c r="M19" i="4"/>
  <c r="M122" i="7"/>
  <c r="M102" i="7" s="1"/>
  <c r="M16" i="7" s="1"/>
  <c r="M102" i="6"/>
  <c r="M16" i="6" s="1"/>
  <c r="E219" i="4"/>
  <c r="E233" i="4"/>
  <c r="F118" i="7"/>
  <c r="F97" i="6"/>
  <c r="E118" i="6"/>
  <c r="D118" i="6" s="1"/>
  <c r="P199" i="4"/>
  <c r="P18" i="4" s="1"/>
  <c r="P19" i="4"/>
  <c r="K208" i="4"/>
  <c r="K120" i="7"/>
  <c r="K100" i="7" s="1"/>
  <c r="K100" i="6"/>
  <c r="K125" i="7"/>
  <c r="K107" i="7" s="1"/>
  <c r="K107" i="6"/>
  <c r="G11" i="4"/>
  <c r="G119" i="7"/>
  <c r="G98" i="7" s="1"/>
  <c r="G12" i="7" s="1"/>
  <c r="G98" i="6"/>
  <c r="G12" i="6" s="1"/>
  <c r="G123" i="7"/>
  <c r="G103" i="7" s="1"/>
  <c r="G17" i="7" s="1"/>
  <c r="G103" i="6"/>
  <c r="G17" i="6" s="1"/>
  <c r="M126" i="7"/>
  <c r="M108" i="7" s="1"/>
  <c r="M23" i="7" s="1"/>
  <c r="M108" i="6"/>
  <c r="M23" i="6" s="1"/>
  <c r="M120" i="7"/>
  <c r="M100" i="7" s="1"/>
  <c r="M100" i="6"/>
  <c r="F192" i="4"/>
  <c r="E193" i="4"/>
  <c r="E15" i="4" s="1"/>
  <c r="F15" i="4"/>
  <c r="E203" i="4"/>
  <c r="E213" i="4"/>
  <c r="E224" i="4"/>
  <c r="E222" i="4"/>
  <c r="F123" i="7"/>
  <c r="E123" i="6"/>
  <c r="F103" i="6"/>
  <c r="F125" i="7"/>
  <c r="E125" i="6"/>
  <c r="F107" i="6"/>
  <c r="P211" i="4"/>
  <c r="P128" i="7"/>
  <c r="P111" i="7" s="1"/>
  <c r="P26" i="7" s="1"/>
  <c r="P111" i="6"/>
  <c r="P26" i="6" s="1"/>
  <c r="P125" i="7"/>
  <c r="P107" i="7" s="1"/>
  <c r="P107" i="6"/>
  <c r="L118" i="7"/>
  <c r="L97" i="7" s="1"/>
  <c r="L11" i="7" s="1"/>
  <c r="L97" i="6"/>
  <c r="L11" i="6" s="1"/>
  <c r="L122" i="7"/>
  <c r="L102" i="7" s="1"/>
  <c r="L16" i="7" s="1"/>
  <c r="L102" i="6"/>
  <c r="L16" i="6" s="1"/>
  <c r="Q123" i="7"/>
  <c r="Q103" i="7" s="1"/>
  <c r="Q17" i="7" s="1"/>
  <c r="Q103" i="6"/>
  <c r="Q17" i="6" s="1"/>
  <c r="Q128" i="7"/>
  <c r="Q111" i="7" s="1"/>
  <c r="Q26" i="7" s="1"/>
  <c r="Q111" i="6"/>
  <c r="Q26" i="6" s="1"/>
  <c r="I195" i="4"/>
  <c r="I215" i="4"/>
  <c r="I203" i="4"/>
  <c r="I222" i="4"/>
  <c r="I227" i="4"/>
  <c r="J122" i="7"/>
  <c r="I122" i="6"/>
  <c r="J102" i="6"/>
  <c r="J120" i="7"/>
  <c r="I120" i="6"/>
  <c r="J100" i="6"/>
  <c r="H228" i="4"/>
  <c r="H124" i="7"/>
  <c r="H105" i="7" s="1"/>
  <c r="H105" i="6"/>
  <c r="H127" i="7"/>
  <c r="H110" i="7" s="1"/>
  <c r="H110" i="6"/>
  <c r="N230" i="4"/>
  <c r="N217" i="4"/>
  <c r="N232" i="4"/>
  <c r="N202" i="4"/>
  <c r="N206" i="4"/>
  <c r="O119" i="7"/>
  <c r="N119" i="6"/>
  <c r="O98" i="6"/>
  <c r="O117" i="7"/>
  <c r="N117" i="6"/>
  <c r="O96" i="6"/>
  <c r="K124" i="7"/>
  <c r="K105" i="7" s="1"/>
  <c r="K105" i="6"/>
  <c r="G20" i="4"/>
  <c r="G17" i="4"/>
  <c r="G199" i="4"/>
  <c r="G18" i="4" s="1"/>
  <c r="G19" i="4"/>
  <c r="G131" i="7"/>
  <c r="G115" i="7" s="1"/>
  <c r="G30" i="7" s="1"/>
  <c r="G115" i="6"/>
  <c r="G30" i="6" s="1"/>
  <c r="G117" i="7"/>
  <c r="G96" i="7" s="1"/>
  <c r="G96" i="6"/>
  <c r="M117" i="7"/>
  <c r="M96" i="7" s="1"/>
  <c r="M96" i="6"/>
  <c r="M124" i="7"/>
  <c r="M105" i="7" s="1"/>
  <c r="M105" i="6"/>
  <c r="F211" i="4"/>
  <c r="E212" i="4"/>
  <c r="E220" i="4"/>
  <c r="F129" i="7"/>
  <c r="E129" i="6"/>
  <c r="D129" i="6" s="1"/>
  <c r="F113" i="6"/>
  <c r="F127" i="7"/>
  <c r="E127" i="6"/>
  <c r="F110" i="6"/>
  <c r="P126" i="7"/>
  <c r="P108" i="7" s="1"/>
  <c r="P23" i="7" s="1"/>
  <c r="P108" i="6"/>
  <c r="P23" i="6" s="1"/>
  <c r="P117" i="7"/>
  <c r="P96" i="7" s="1"/>
  <c r="P96" i="6"/>
  <c r="L123" i="7"/>
  <c r="L103" i="7" s="1"/>
  <c r="L17" i="7" s="1"/>
  <c r="L103" i="6"/>
  <c r="L17" i="6" s="1"/>
  <c r="L124" i="7"/>
  <c r="L105" i="7" s="1"/>
  <c r="L105" i="6"/>
  <c r="Q199" i="4"/>
  <c r="Q18" i="4" s="1"/>
  <c r="Q19" i="4"/>
  <c r="Q125" i="7"/>
  <c r="Q107" i="7" s="1"/>
  <c r="Q107" i="6"/>
  <c r="Q119" i="7"/>
  <c r="Q98" i="7" s="1"/>
  <c r="Q12" i="7" s="1"/>
  <c r="Q98" i="6"/>
  <c r="Q12" i="6" s="1"/>
  <c r="I202" i="4"/>
  <c r="I221" i="4"/>
  <c r="I213" i="4"/>
  <c r="I214" i="4"/>
  <c r="J211" i="4"/>
  <c r="I212" i="4"/>
  <c r="J129" i="7"/>
  <c r="I129" i="6"/>
  <c r="J113" i="6"/>
  <c r="J126" i="7"/>
  <c r="I126" i="6"/>
  <c r="J108" i="6"/>
  <c r="H208" i="4"/>
  <c r="H126" i="7"/>
  <c r="H108" i="7" s="1"/>
  <c r="H23" i="7" s="1"/>
  <c r="H108" i="6"/>
  <c r="H23" i="6" s="1"/>
  <c r="N193" i="4"/>
  <c r="O192" i="4"/>
  <c r="O15" i="4"/>
  <c r="N15" i="4" s="1"/>
  <c r="N214" i="4"/>
  <c r="N216" i="4"/>
  <c r="N229" i="4"/>
  <c r="O228" i="4"/>
  <c r="N228" i="4" s="1"/>
  <c r="N209" i="4"/>
  <c r="O208" i="4"/>
  <c r="N208" i="4" s="1"/>
  <c r="O131" i="7"/>
  <c r="N131" i="6"/>
  <c r="D131" i="6"/>
  <c r="O115" i="6"/>
  <c r="O121" i="7"/>
  <c r="D121" i="6"/>
  <c r="N121" i="6"/>
  <c r="O101" i="6"/>
  <c r="K192" i="4"/>
  <c r="K14" i="4" s="1"/>
  <c r="K15" i="4"/>
  <c r="G128" i="7"/>
  <c r="G111" i="7" s="1"/>
  <c r="G26" i="7" s="1"/>
  <c r="G111" i="6"/>
  <c r="G26" i="6" s="1"/>
  <c r="M128" i="7"/>
  <c r="M111" i="7" s="1"/>
  <c r="M26" i="7" s="1"/>
  <c r="M111" i="6"/>
  <c r="M26" i="6" s="1"/>
  <c r="F228" i="4"/>
  <c r="E228" i="4" s="1"/>
  <c r="E229" i="4"/>
  <c r="F120" i="7"/>
  <c r="E120" i="6"/>
  <c r="D120" i="6" s="1"/>
  <c r="F100" i="6"/>
  <c r="L192" i="4"/>
  <c r="L14" i="4" s="1"/>
  <c r="L15" i="4"/>
  <c r="L130" i="7"/>
  <c r="L114" i="7" s="1"/>
  <c r="L29" i="7" s="1"/>
  <c r="L114" i="6"/>
  <c r="L29" i="6" s="1"/>
  <c r="Q228" i="4"/>
  <c r="Q120" i="7"/>
  <c r="Q100" i="7" s="1"/>
  <c r="Q100" i="6"/>
  <c r="Q121" i="7"/>
  <c r="Q101" i="7" s="1"/>
  <c r="Q15" i="7" s="1"/>
  <c r="Q101" i="6"/>
  <c r="Q15" i="6" s="1"/>
  <c r="I219" i="4"/>
  <c r="I217" i="4"/>
  <c r="I225" i="4"/>
  <c r="J121" i="7"/>
  <c r="I121" i="6"/>
  <c r="J101" i="6"/>
  <c r="J131" i="7"/>
  <c r="I131" i="6"/>
  <c r="J115" i="6"/>
  <c r="H123" i="7"/>
  <c r="H103" i="7" s="1"/>
  <c r="H17" i="7" s="1"/>
  <c r="H103" i="6"/>
  <c r="H17" i="6" s="1"/>
  <c r="H119" i="7"/>
  <c r="H98" i="7" s="1"/>
  <c r="H12" i="7" s="1"/>
  <c r="H98" i="6"/>
  <c r="H12" i="6" s="1"/>
  <c r="N219" i="4"/>
  <c r="O187" i="4"/>
  <c r="N187" i="4" s="1"/>
  <c r="N188" i="4"/>
  <c r="N196" i="4"/>
  <c r="O16" i="4"/>
  <c r="N16" i="4" s="1"/>
  <c r="O122" i="7"/>
  <c r="D122" i="6"/>
  <c r="N122" i="6"/>
  <c r="O102" i="6"/>
  <c r="O125" i="7"/>
  <c r="N125" i="6"/>
  <c r="D125" i="6"/>
  <c r="O107" i="6"/>
  <c r="Q118" i="7"/>
  <c r="Q97" i="7" s="1"/>
  <c r="Q11" i="7" s="1"/>
  <c r="Q97" i="6"/>
  <c r="Q11" i="6" s="1"/>
  <c r="I191" i="4"/>
  <c r="J190" i="4"/>
  <c r="I190" i="4" s="1"/>
  <c r="I210" i="4"/>
  <c r="I232" i="4"/>
  <c r="I196" i="4"/>
  <c r="I16" i="4" s="1"/>
  <c r="J16" i="4"/>
  <c r="J123" i="7"/>
  <c r="I123" i="6"/>
  <c r="D123" i="6" s="1"/>
  <c r="J103" i="6"/>
  <c r="J117" i="7"/>
  <c r="I117" i="6"/>
  <c r="D117" i="6" s="1"/>
  <c r="J96" i="6"/>
  <c r="H20" i="4"/>
  <c r="H17" i="4"/>
  <c r="H187" i="4"/>
  <c r="H118" i="7"/>
  <c r="H97" i="7" s="1"/>
  <c r="H11" i="7" s="1"/>
  <c r="H97" i="6"/>
  <c r="H11" i="6" s="1"/>
  <c r="H121" i="7"/>
  <c r="H101" i="7" s="1"/>
  <c r="H15" i="7" s="1"/>
  <c r="H101" i="6"/>
  <c r="H15" i="6" s="1"/>
  <c r="N213" i="4"/>
  <c r="N205" i="4"/>
  <c r="O204" i="4"/>
  <c r="N204" i="4" s="1"/>
  <c r="N218" i="4"/>
  <c r="O211" i="4"/>
  <c r="N211" i="4" s="1"/>
  <c r="N212" i="4"/>
  <c r="N233" i="4"/>
  <c r="O128" i="7"/>
  <c r="N128" i="6"/>
  <c r="O111" i="6"/>
  <c r="O129" i="7"/>
  <c r="N129" i="6"/>
  <c r="O113" i="6"/>
  <c r="K117" i="7"/>
  <c r="K96" i="7" s="1"/>
  <c r="K96" i="6"/>
  <c r="K211" i="4"/>
  <c r="G121" i="7"/>
  <c r="G101" i="7" s="1"/>
  <c r="G15" i="7" s="1"/>
  <c r="G101" i="6"/>
  <c r="G15" i="6" s="1"/>
  <c r="M123" i="7"/>
  <c r="M103" i="7" s="1"/>
  <c r="M17" i="7" s="1"/>
  <c r="M103" i="6"/>
  <c r="M17" i="6" s="1"/>
  <c r="P129" i="7"/>
  <c r="P113" i="7" s="1"/>
  <c r="P113" i="6"/>
  <c r="K204" i="4"/>
  <c r="K129" i="7"/>
  <c r="K113" i="7" s="1"/>
  <c r="K113" i="6"/>
  <c r="K119" i="7"/>
  <c r="K98" i="7" s="1"/>
  <c r="K12" i="7" s="1"/>
  <c r="K98" i="6"/>
  <c r="K12" i="6" s="1"/>
  <c r="G228" i="4"/>
  <c r="G211" i="4"/>
  <c r="G118" i="7"/>
  <c r="G97" i="7" s="1"/>
  <c r="G11" i="7" s="1"/>
  <c r="G97" i="6"/>
  <c r="G11" i="6" s="1"/>
  <c r="G125" i="7"/>
  <c r="G107" i="7" s="1"/>
  <c r="G107" i="6"/>
  <c r="M204" i="4"/>
  <c r="M129" i="7"/>
  <c r="M113" i="7" s="1"/>
  <c r="M113" i="6"/>
  <c r="E231" i="4"/>
  <c r="F208" i="4"/>
  <c r="E208" i="4" s="1"/>
  <c r="E209" i="4"/>
  <c r="E210" i="4"/>
  <c r="E196" i="4"/>
  <c r="E16" i="4" s="1"/>
  <c r="F16" i="4"/>
  <c r="E225" i="4"/>
  <c r="F121" i="7"/>
  <c r="E121" i="6"/>
  <c r="F101" i="6"/>
  <c r="P187" i="4"/>
  <c r="P118" i="7"/>
  <c r="P97" i="7" s="1"/>
  <c r="P11" i="7" s="1"/>
  <c r="P97" i="6"/>
  <c r="P11" i="6" s="1"/>
  <c r="L199" i="4"/>
  <c r="L18" i="4" s="1"/>
  <c r="L19" i="4"/>
  <c r="L204" i="4"/>
  <c r="L127" i="7"/>
  <c r="L110" i="7" s="1"/>
  <c r="L110" i="6"/>
  <c r="L119" i="7"/>
  <c r="L98" i="7" s="1"/>
  <c r="L12" i="7" s="1"/>
  <c r="L98" i="6"/>
  <c r="L12" i="6" s="1"/>
  <c r="Q192" i="4"/>
  <c r="Q14" i="4" s="1"/>
  <c r="Q15" i="4"/>
  <c r="Q117" i="7"/>
  <c r="Q96" i="7" s="1"/>
  <c r="Q96" i="6"/>
  <c r="K128" i="7"/>
  <c r="K111" i="7" s="1"/>
  <c r="K26" i="7" s="1"/>
  <c r="K111" i="6"/>
  <c r="K26" i="6" s="1"/>
  <c r="K123" i="7"/>
  <c r="K103" i="7" s="1"/>
  <c r="K17" i="7" s="1"/>
  <c r="K103" i="6"/>
  <c r="K17" i="6" s="1"/>
  <c r="G130" i="7"/>
  <c r="G114" i="7" s="1"/>
  <c r="G29" i="7" s="1"/>
  <c r="G114" i="6"/>
  <c r="G29" i="6" s="1"/>
  <c r="G129" i="7"/>
  <c r="G113" i="7" s="1"/>
  <c r="G113" i="6"/>
  <c r="M11" i="4"/>
  <c r="M192" i="4"/>
  <c r="M14" i="4" s="1"/>
  <c r="M15" i="4"/>
  <c r="M125" i="7"/>
  <c r="M107" i="7" s="1"/>
  <c r="M107" i="6"/>
  <c r="M130" i="7"/>
  <c r="M114" i="7" s="1"/>
  <c r="M29" i="7" s="1"/>
  <c r="M114" i="6"/>
  <c r="M29" i="6" s="1"/>
  <c r="E223" i="4"/>
  <c r="E189" i="4"/>
  <c r="E217" i="4"/>
  <c r="E226" i="4"/>
  <c r="E216" i="4"/>
  <c r="F119" i="7"/>
  <c r="E119" i="6"/>
  <c r="D119" i="6" s="1"/>
  <c r="F98" i="6"/>
  <c r="F122" i="7"/>
  <c r="E122" i="6"/>
  <c r="F102" i="6"/>
  <c r="P20" i="4"/>
  <c r="P17" i="4"/>
  <c r="P119" i="7"/>
  <c r="P98" i="7" s="1"/>
  <c r="P12" i="7" s="1"/>
  <c r="P98" i="6"/>
  <c r="P12" i="6" s="1"/>
  <c r="P121" i="7"/>
  <c r="P101" i="7" s="1"/>
  <c r="P15" i="7" s="1"/>
  <c r="P101" i="6"/>
  <c r="P15" i="6" s="1"/>
  <c r="L117" i="7"/>
  <c r="L96" i="7" s="1"/>
  <c r="L96" i="6"/>
  <c r="L125" i="7"/>
  <c r="L107" i="7" s="1"/>
  <c r="L107" i="6"/>
  <c r="Q17" i="4"/>
  <c r="Q20" i="4"/>
  <c r="Q129" i="7"/>
  <c r="Q113" i="7" s="1"/>
  <c r="Q113" i="6"/>
  <c r="Q122" i="7"/>
  <c r="Q102" i="7" s="1"/>
  <c r="Q16" i="7" s="1"/>
  <c r="Q102" i="6"/>
  <c r="Q16" i="6" s="1"/>
  <c r="I206" i="4"/>
  <c r="I230" i="4"/>
  <c r="I197" i="4"/>
  <c r="I229" i="4"/>
  <c r="J228" i="4"/>
  <c r="I228" i="4" s="1"/>
  <c r="I220" i="4"/>
  <c r="J127" i="7"/>
  <c r="I127" i="6"/>
  <c r="D127" i="6" s="1"/>
  <c r="J110" i="6"/>
  <c r="J128" i="7"/>
  <c r="I128" i="6"/>
  <c r="J111" i="6"/>
  <c r="H11" i="4"/>
  <c r="H199" i="4"/>
  <c r="H18" i="4" s="1"/>
  <c r="H19" i="4"/>
  <c r="H125" i="7"/>
  <c r="H107" i="7" s="1"/>
  <c r="H107" i="6"/>
  <c r="H122" i="7"/>
  <c r="H102" i="7" s="1"/>
  <c r="H16" i="7" s="1"/>
  <c r="H102" i="6"/>
  <c r="H16" i="6" s="1"/>
  <c r="N195" i="4"/>
  <c r="O190" i="4"/>
  <c r="N190" i="4" s="1"/>
  <c r="N191" i="4"/>
  <c r="O185" i="4"/>
  <c r="N186" i="4"/>
  <c r="N210" i="4"/>
  <c r="N220" i="4"/>
  <c r="O118" i="7"/>
  <c r="N118" i="6"/>
  <c r="O97" i="6"/>
  <c r="O123" i="7"/>
  <c r="N123" i="6"/>
  <c r="O103" i="6"/>
  <c r="F11" i="10"/>
  <c r="F10" i="10" s="1"/>
  <c r="K122" i="7"/>
  <c r="K102" i="7" s="1"/>
  <c r="K16" i="7" s="1"/>
  <c r="K102" i="6"/>
  <c r="K16" i="6" s="1"/>
  <c r="P120" i="7"/>
  <c r="P100" i="7" s="1"/>
  <c r="P100" i="6"/>
  <c r="K127" i="7"/>
  <c r="K110" i="7" s="1"/>
  <c r="K110" i="6"/>
  <c r="M17" i="4"/>
  <c r="M20" i="4"/>
  <c r="M187" i="4"/>
  <c r="E194" i="4"/>
  <c r="F20" i="4"/>
  <c r="F17" i="4"/>
  <c r="F128" i="7"/>
  <c r="E128" i="6"/>
  <c r="D128" i="6" s="1"/>
  <c r="F111" i="6"/>
  <c r="Q131" i="7"/>
  <c r="Q115" i="7" s="1"/>
  <c r="Q30" i="7" s="1"/>
  <c r="Q115" i="6"/>
  <c r="Q30" i="6" s="1"/>
  <c r="I193" i="4"/>
  <c r="I15" i="4" s="1"/>
  <c r="J192" i="4"/>
  <c r="J15" i="4"/>
  <c r="J204" i="4"/>
  <c r="I204" i="4" s="1"/>
  <c r="I205" i="4"/>
  <c r="J208" i="4"/>
  <c r="I208" i="4" s="1"/>
  <c r="I209" i="4"/>
  <c r="O130" i="7"/>
  <c r="D130" i="6"/>
  <c r="N130" i="6"/>
  <c r="O114" i="6"/>
  <c r="M112" i="7" l="1"/>
  <c r="M28" i="7"/>
  <c r="M27" i="7" s="1"/>
  <c r="N103" i="6"/>
  <c r="O17" i="6"/>
  <c r="P99" i="7"/>
  <c r="P14" i="7"/>
  <c r="P13" i="7" s="1"/>
  <c r="I127" i="7"/>
  <c r="J110" i="7"/>
  <c r="L95" i="7"/>
  <c r="L10" i="7"/>
  <c r="L9" i="7" s="1"/>
  <c r="E101" i="6"/>
  <c r="F15" i="6"/>
  <c r="E15" i="6" s="1"/>
  <c r="K95" i="7"/>
  <c r="K10" i="7"/>
  <c r="K9" i="7" s="1"/>
  <c r="I131" i="7"/>
  <c r="J115" i="7"/>
  <c r="E122" i="7"/>
  <c r="D122" i="7" s="1"/>
  <c r="F102" i="7"/>
  <c r="L109" i="7"/>
  <c r="L25" i="7"/>
  <c r="L24" i="7" s="1"/>
  <c r="P112" i="7"/>
  <c r="P28" i="7"/>
  <c r="P27" i="7" s="1"/>
  <c r="N113" i="6"/>
  <c r="O112" i="6"/>
  <c r="O28" i="6"/>
  <c r="I117" i="7"/>
  <c r="J96" i="7"/>
  <c r="N102" i="6"/>
  <c r="O16" i="6"/>
  <c r="I101" i="6"/>
  <c r="J15" i="6"/>
  <c r="I15" i="6" s="1"/>
  <c r="Q99" i="6"/>
  <c r="Q14" i="6"/>
  <c r="Q13" i="6" s="1"/>
  <c r="I126" i="7"/>
  <c r="J108" i="7"/>
  <c r="L104" i="6"/>
  <c r="L19" i="6"/>
  <c r="L18" i="6" s="1"/>
  <c r="F109" i="6"/>
  <c r="E110" i="6"/>
  <c r="F25" i="6"/>
  <c r="E211" i="4"/>
  <c r="K106" i="6"/>
  <c r="K22" i="6"/>
  <c r="K21" i="6" s="1"/>
  <c r="E97" i="6"/>
  <c r="F11" i="6"/>
  <c r="E11" i="6" s="1"/>
  <c r="J11" i="4"/>
  <c r="G99" i="6"/>
  <c r="G14" i="6"/>
  <c r="G13" i="6" s="1"/>
  <c r="N127" i="7"/>
  <c r="O110" i="7"/>
  <c r="H112" i="7"/>
  <c r="H28" i="7"/>
  <c r="H27" i="7" s="1"/>
  <c r="F104" i="6"/>
  <c r="E105" i="6"/>
  <c r="F19" i="6"/>
  <c r="E38" i="10"/>
  <c r="E19" i="4"/>
  <c r="F11" i="4"/>
  <c r="N100" i="6"/>
  <c r="O99" i="6"/>
  <c r="O14" i="6"/>
  <c r="I130" i="7"/>
  <c r="J114" i="7"/>
  <c r="E187" i="4"/>
  <c r="P109" i="7"/>
  <c r="P25" i="7"/>
  <c r="P24" i="7" s="1"/>
  <c r="N118" i="7"/>
  <c r="O97" i="7"/>
  <c r="G112" i="7"/>
  <c r="G28" i="7"/>
  <c r="G27" i="7" s="1"/>
  <c r="E111" i="6"/>
  <c r="F26" i="6"/>
  <c r="E26" i="6" s="1"/>
  <c r="M106" i="6"/>
  <c r="M22" i="6"/>
  <c r="M21" i="6" s="1"/>
  <c r="E113" i="6"/>
  <c r="F112" i="6"/>
  <c r="F28" i="6"/>
  <c r="I120" i="7"/>
  <c r="D120" i="7" s="1"/>
  <c r="J100" i="7"/>
  <c r="I192" i="4"/>
  <c r="I14" i="4" s="1"/>
  <c r="J14" i="4"/>
  <c r="N97" i="6"/>
  <c r="O11" i="6"/>
  <c r="L109" i="6"/>
  <c r="L25" i="6"/>
  <c r="L24" i="6" s="1"/>
  <c r="P112" i="6"/>
  <c r="P28" i="6"/>
  <c r="P27" i="6" s="1"/>
  <c r="D128" i="7"/>
  <c r="N128" i="7"/>
  <c r="O111" i="7"/>
  <c r="N125" i="7"/>
  <c r="D125" i="7"/>
  <c r="O107" i="7"/>
  <c r="F99" i="6"/>
  <c r="E100" i="6"/>
  <c r="F14" i="6"/>
  <c r="O95" i="6"/>
  <c r="N96" i="6"/>
  <c r="O10" i="6"/>
  <c r="H104" i="7"/>
  <c r="H19" i="7"/>
  <c r="H18" i="7" s="1"/>
  <c r="E17" i="4"/>
  <c r="E20" i="4"/>
  <c r="Q112" i="6"/>
  <c r="Q28" i="6"/>
  <c r="Q27" i="6" s="1"/>
  <c r="N130" i="7"/>
  <c r="D130" i="7"/>
  <c r="O114" i="7"/>
  <c r="Q112" i="7"/>
  <c r="Q28" i="7"/>
  <c r="Q27" i="7" s="1"/>
  <c r="E98" i="6"/>
  <c r="F12" i="6"/>
  <c r="E12" i="6" s="1"/>
  <c r="G112" i="6"/>
  <c r="G28" i="6"/>
  <c r="G27" i="6" s="1"/>
  <c r="Q95" i="6"/>
  <c r="Q10" i="6"/>
  <c r="Q9" i="6" s="1"/>
  <c r="E121" i="7"/>
  <c r="F101" i="7"/>
  <c r="M112" i="6"/>
  <c r="M28" i="6"/>
  <c r="M27" i="6" s="1"/>
  <c r="I103" i="6"/>
  <c r="J17" i="6"/>
  <c r="I17" i="6" s="1"/>
  <c r="Q99" i="7"/>
  <c r="Q14" i="7"/>
  <c r="Q13" i="7" s="1"/>
  <c r="E120" i="7"/>
  <c r="F100" i="7"/>
  <c r="N131" i="7"/>
  <c r="O115" i="7"/>
  <c r="N192" i="4"/>
  <c r="O14" i="4"/>
  <c r="N14" i="4" s="1"/>
  <c r="J112" i="6"/>
  <c r="I113" i="6"/>
  <c r="J28" i="6"/>
  <c r="L104" i="7"/>
  <c r="L19" i="7"/>
  <c r="L18" i="7" s="1"/>
  <c r="M104" i="6"/>
  <c r="M19" i="6"/>
  <c r="M18" i="6" s="1"/>
  <c r="J99" i="6"/>
  <c r="I99" i="6" s="1"/>
  <c r="I100" i="6"/>
  <c r="J14" i="6"/>
  <c r="F106" i="6"/>
  <c r="E107" i="6"/>
  <c r="F22" i="6"/>
  <c r="K106" i="7"/>
  <c r="K22" i="7"/>
  <c r="K21" i="7" s="1"/>
  <c r="E118" i="7"/>
  <c r="D118" i="7" s="1"/>
  <c r="F97" i="7"/>
  <c r="G99" i="7"/>
  <c r="G14" i="7"/>
  <c r="G13" i="7" s="1"/>
  <c r="N108" i="6"/>
  <c r="O23" i="6"/>
  <c r="N17" i="4"/>
  <c r="I118" i="7"/>
  <c r="J97" i="7"/>
  <c r="I17" i="4"/>
  <c r="I20" i="4"/>
  <c r="N101" i="6"/>
  <c r="O15" i="6"/>
  <c r="E127" i="7"/>
  <c r="D127" i="7" s="1"/>
  <c r="F110" i="7"/>
  <c r="M104" i="7"/>
  <c r="M19" i="7"/>
  <c r="M18" i="7" s="1"/>
  <c r="N117" i="7"/>
  <c r="O96" i="7"/>
  <c r="K99" i="6"/>
  <c r="K14" i="6"/>
  <c r="K13" i="6" s="1"/>
  <c r="N20" i="4"/>
  <c r="L99" i="6"/>
  <c r="L14" i="6"/>
  <c r="L13" i="6" s="1"/>
  <c r="E124" i="7"/>
  <c r="D124" i="7" s="1"/>
  <c r="F105" i="7"/>
  <c r="N124" i="7"/>
  <c r="O105" i="7"/>
  <c r="H95" i="6"/>
  <c r="H10" i="6"/>
  <c r="H9" i="6" s="1"/>
  <c r="Q109" i="6"/>
  <c r="Q25" i="6"/>
  <c r="Q24" i="6" s="1"/>
  <c r="L99" i="7"/>
  <c r="L14" i="7"/>
  <c r="L13" i="7" s="1"/>
  <c r="E96" i="6"/>
  <c r="F95" i="6"/>
  <c r="F10" i="6"/>
  <c r="N120" i="7"/>
  <c r="O100" i="7"/>
  <c r="H95" i="7"/>
  <c r="H10" i="7"/>
  <c r="H9" i="7" s="1"/>
  <c r="E114" i="6"/>
  <c r="F29" i="6"/>
  <c r="E29" i="6" s="1"/>
  <c r="I111" i="6"/>
  <c r="J26" i="6"/>
  <c r="I26" i="6" s="1"/>
  <c r="N129" i="7"/>
  <c r="D129" i="7"/>
  <c r="O113" i="7"/>
  <c r="N122" i="7"/>
  <c r="O102" i="7"/>
  <c r="I129" i="7"/>
  <c r="J113" i="7"/>
  <c r="N98" i="6"/>
  <c r="O12" i="6"/>
  <c r="E125" i="7"/>
  <c r="F107" i="7"/>
  <c r="I128" i="7"/>
  <c r="J111" i="7"/>
  <c r="G106" i="6"/>
  <c r="G22" i="6"/>
  <c r="G21" i="6" s="1"/>
  <c r="K112" i="6"/>
  <c r="K28" i="6"/>
  <c r="K27" i="6" s="1"/>
  <c r="N111" i="6"/>
  <c r="O26" i="6"/>
  <c r="Q106" i="6"/>
  <c r="Q22" i="6"/>
  <c r="Q21" i="6" s="1"/>
  <c r="P95" i="6"/>
  <c r="P10" i="6"/>
  <c r="P9" i="6" s="1"/>
  <c r="M95" i="7"/>
  <c r="M10" i="7"/>
  <c r="M9" i="7" s="1"/>
  <c r="H109" i="6"/>
  <c r="H25" i="6"/>
  <c r="H24" i="6" s="1"/>
  <c r="I102" i="6"/>
  <c r="J16" i="6"/>
  <c r="I16" i="6" s="1"/>
  <c r="P106" i="6"/>
  <c r="P22" i="6"/>
  <c r="P21" i="6" s="1"/>
  <c r="E103" i="6"/>
  <c r="F17" i="6"/>
  <c r="E17" i="6" s="1"/>
  <c r="I105" i="6"/>
  <c r="J104" i="6"/>
  <c r="J19" i="6"/>
  <c r="E108" i="6"/>
  <c r="F23" i="6"/>
  <c r="E23" i="6" s="1"/>
  <c r="N126" i="7"/>
  <c r="O108" i="7"/>
  <c r="I107" i="6"/>
  <c r="J106" i="6"/>
  <c r="J22" i="6"/>
  <c r="Q109" i="7"/>
  <c r="Q25" i="7"/>
  <c r="Q24" i="7" s="1"/>
  <c r="L112" i="6"/>
  <c r="L28" i="6"/>
  <c r="L27" i="6" s="1"/>
  <c r="G109" i="6"/>
  <c r="G25" i="6"/>
  <c r="G24" i="6" s="1"/>
  <c r="I98" i="6"/>
  <c r="J12" i="6"/>
  <c r="I12" i="6" s="1"/>
  <c r="P104" i="6"/>
  <c r="P19" i="6"/>
  <c r="P18" i="6" s="1"/>
  <c r="Q95" i="7"/>
  <c r="Q10" i="7"/>
  <c r="Q9" i="7" s="1"/>
  <c r="Q8" i="7" s="1"/>
  <c r="D31" i="5" s="1"/>
  <c r="E119" i="7"/>
  <c r="F98" i="7"/>
  <c r="K99" i="7"/>
  <c r="K14" i="7"/>
  <c r="K13" i="7" s="1"/>
  <c r="L106" i="6"/>
  <c r="L22" i="6"/>
  <c r="L21" i="6" s="1"/>
  <c r="M106" i="7"/>
  <c r="M22" i="7"/>
  <c r="M21" i="7" s="1"/>
  <c r="N107" i="6"/>
  <c r="O106" i="6"/>
  <c r="N106" i="6" s="1"/>
  <c r="O22" i="6"/>
  <c r="K109" i="7"/>
  <c r="K25" i="7"/>
  <c r="K24" i="7" s="1"/>
  <c r="J109" i="6"/>
  <c r="I110" i="6"/>
  <c r="J25" i="6"/>
  <c r="K112" i="7"/>
  <c r="K28" i="7"/>
  <c r="K27" i="7" s="1"/>
  <c r="I115" i="6"/>
  <c r="J30" i="6"/>
  <c r="I30" i="6" s="1"/>
  <c r="N121" i="7"/>
  <c r="O101" i="7"/>
  <c r="I211" i="4"/>
  <c r="Q106" i="7"/>
  <c r="Q22" i="7"/>
  <c r="Q21" i="7" s="1"/>
  <c r="P95" i="7"/>
  <c r="P10" i="7"/>
  <c r="P9" i="7" s="1"/>
  <c r="P8" i="7" s="1"/>
  <c r="D30" i="5" s="1"/>
  <c r="E129" i="7"/>
  <c r="F113" i="7"/>
  <c r="G95" i="6"/>
  <c r="G94" i="6" s="1"/>
  <c r="G132" i="6" s="1"/>
  <c r="G236" i="4" s="1"/>
  <c r="G10" i="6"/>
  <c r="G9" i="6" s="1"/>
  <c r="G8" i="6" s="1"/>
  <c r="K104" i="6"/>
  <c r="K19" i="6"/>
  <c r="K18" i="6" s="1"/>
  <c r="H109" i="7"/>
  <c r="H25" i="7"/>
  <c r="H24" i="7" s="1"/>
  <c r="P106" i="7"/>
  <c r="P22" i="7"/>
  <c r="P21" i="7" s="1"/>
  <c r="E192" i="4"/>
  <c r="E14" i="4" s="1"/>
  <c r="F14" i="4"/>
  <c r="N19" i="4"/>
  <c r="H99" i="6"/>
  <c r="H14" i="6"/>
  <c r="H13" i="6" s="1"/>
  <c r="I199" i="4"/>
  <c r="I18" i="4" s="1"/>
  <c r="J18" i="4"/>
  <c r="L112" i="7"/>
  <c r="L28" i="7"/>
  <c r="L27" i="7" s="1"/>
  <c r="E117" i="7"/>
  <c r="D117" i="7" s="1"/>
  <c r="F96" i="7"/>
  <c r="G109" i="7"/>
  <c r="G25" i="7"/>
  <c r="G24" i="7" s="1"/>
  <c r="E115" i="6"/>
  <c r="F30" i="6"/>
  <c r="E30" i="6" s="1"/>
  <c r="E130" i="7"/>
  <c r="F114" i="7"/>
  <c r="P104" i="7"/>
  <c r="P19" i="7"/>
  <c r="P18" i="7" s="1"/>
  <c r="I121" i="7"/>
  <c r="D121" i="7" s="1"/>
  <c r="J101" i="7"/>
  <c r="I123" i="7"/>
  <c r="J103" i="7"/>
  <c r="M95" i="6"/>
  <c r="M10" i="6"/>
  <c r="M9" i="6" s="1"/>
  <c r="K109" i="6"/>
  <c r="K25" i="6"/>
  <c r="K24" i="6" s="1"/>
  <c r="H106" i="6"/>
  <c r="H22" i="6"/>
  <c r="H21" i="6" s="1"/>
  <c r="E40" i="10"/>
  <c r="E11" i="10"/>
  <c r="E10" i="10" s="1"/>
  <c r="E128" i="7"/>
  <c r="F111" i="7"/>
  <c r="H106" i="7"/>
  <c r="H22" i="7"/>
  <c r="H21" i="7" s="1"/>
  <c r="L106" i="7"/>
  <c r="L22" i="7"/>
  <c r="L21" i="7" s="1"/>
  <c r="G106" i="7"/>
  <c r="G22" i="7"/>
  <c r="G21" i="7" s="1"/>
  <c r="N114" i="6"/>
  <c r="O29" i="6"/>
  <c r="P99" i="6"/>
  <c r="P14" i="6"/>
  <c r="P13" i="6" s="1"/>
  <c r="N123" i="7"/>
  <c r="O103" i="7"/>
  <c r="N185" i="4"/>
  <c r="O11" i="4"/>
  <c r="N11" i="4" s="1"/>
  <c r="L95" i="6"/>
  <c r="L94" i="6" s="1"/>
  <c r="L132" i="6" s="1"/>
  <c r="L236" i="4" s="1"/>
  <c r="L10" i="6"/>
  <c r="L9" i="6" s="1"/>
  <c r="E102" i="6"/>
  <c r="F16" i="6"/>
  <c r="E16" i="6" s="1"/>
  <c r="K95" i="6"/>
  <c r="K10" i="6"/>
  <c r="K9" i="6" s="1"/>
  <c r="I96" i="6"/>
  <c r="J95" i="6"/>
  <c r="J10" i="6"/>
  <c r="N115" i="6"/>
  <c r="O30" i="6"/>
  <c r="I108" i="6"/>
  <c r="J23" i="6"/>
  <c r="I23" i="6" s="1"/>
  <c r="G95" i="7"/>
  <c r="G10" i="7"/>
  <c r="G9" i="7" s="1"/>
  <c r="K104" i="7"/>
  <c r="K19" i="7"/>
  <c r="K18" i="7" s="1"/>
  <c r="N119" i="7"/>
  <c r="O98" i="7"/>
  <c r="H104" i="6"/>
  <c r="H19" i="6"/>
  <c r="H18" i="6" s="1"/>
  <c r="I122" i="7"/>
  <c r="J102" i="7"/>
  <c r="E123" i="7"/>
  <c r="D123" i="7" s="1"/>
  <c r="F103" i="7"/>
  <c r="M99" i="6"/>
  <c r="M14" i="6"/>
  <c r="M13" i="6" s="1"/>
  <c r="I124" i="7"/>
  <c r="J105" i="7"/>
  <c r="M109" i="6"/>
  <c r="M25" i="6"/>
  <c r="M24" i="6" s="1"/>
  <c r="E126" i="7"/>
  <c r="D126" i="7" s="1"/>
  <c r="F108" i="7"/>
  <c r="O109" i="6"/>
  <c r="N110" i="6"/>
  <c r="O25" i="6"/>
  <c r="N199" i="4"/>
  <c r="O18" i="4"/>
  <c r="N18" i="4" s="1"/>
  <c r="H99" i="7"/>
  <c r="H14" i="7"/>
  <c r="H13" i="7" s="1"/>
  <c r="I125" i="7"/>
  <c r="J107" i="7"/>
  <c r="G104" i="6"/>
  <c r="G19" i="6"/>
  <c r="G18" i="6" s="1"/>
  <c r="I114" i="6"/>
  <c r="J29" i="6"/>
  <c r="I29" i="6" s="1"/>
  <c r="I119" i="7"/>
  <c r="D119" i="7" s="1"/>
  <c r="J98" i="7"/>
  <c r="Q104" i="6"/>
  <c r="Q19" i="6"/>
  <c r="Q18" i="6" s="1"/>
  <c r="M99" i="7"/>
  <c r="M14" i="7"/>
  <c r="M13" i="7" s="1"/>
  <c r="I11" i="4"/>
  <c r="M109" i="7"/>
  <c r="M25" i="7"/>
  <c r="M24" i="7" s="1"/>
  <c r="H112" i="6"/>
  <c r="H28" i="6"/>
  <c r="H27" i="6" s="1"/>
  <c r="I97" i="6"/>
  <c r="J11" i="6"/>
  <c r="I11" i="6" s="1"/>
  <c r="E199" i="4"/>
  <c r="E18" i="4" s="1"/>
  <c r="F18" i="4"/>
  <c r="G104" i="7"/>
  <c r="G19" i="7"/>
  <c r="G18" i="7" s="1"/>
  <c r="E11" i="4"/>
  <c r="E56" i="11" s="1"/>
  <c r="E55" i="11" s="1"/>
  <c r="E131" i="7"/>
  <c r="D131" i="7" s="1"/>
  <c r="F115" i="7"/>
  <c r="O104" i="6"/>
  <c r="N104" i="6" s="1"/>
  <c r="N105" i="6"/>
  <c r="O19" i="6"/>
  <c r="Q104" i="7"/>
  <c r="Q19" i="7"/>
  <c r="Q18" i="7" s="1"/>
  <c r="P109" i="6"/>
  <c r="P25" i="6"/>
  <c r="P24" i="6" s="1"/>
  <c r="I22" i="6" l="1"/>
  <c r="J21" i="6"/>
  <c r="I21" i="6" s="1"/>
  <c r="O104" i="7"/>
  <c r="N104" i="7" s="1"/>
  <c r="N105" i="7"/>
  <c r="O19" i="7"/>
  <c r="D23" i="6"/>
  <c r="N23" i="6"/>
  <c r="N98" i="7"/>
  <c r="O12" i="7"/>
  <c r="I101" i="7"/>
  <c r="J15" i="7"/>
  <c r="I15" i="7" s="1"/>
  <c r="P94" i="7"/>
  <c r="P132" i="7" s="1"/>
  <c r="O21" i="6"/>
  <c r="N22" i="6"/>
  <c r="I106" i="6"/>
  <c r="I19" i="6"/>
  <c r="D19" i="6" s="1"/>
  <c r="J18" i="6"/>
  <c r="I18" i="6" s="1"/>
  <c r="N15" i="6"/>
  <c r="D15" i="6"/>
  <c r="I100" i="7"/>
  <c r="J99" i="7"/>
  <c r="I99" i="7" s="1"/>
  <c r="J14" i="7"/>
  <c r="D16" i="6"/>
  <c r="N16" i="6"/>
  <c r="K94" i="7"/>
  <c r="K132" i="7" s="1"/>
  <c r="O99" i="7"/>
  <c r="N99" i="7" s="1"/>
  <c r="N100" i="7"/>
  <c r="O14" i="7"/>
  <c r="E115" i="7"/>
  <c r="F30" i="7"/>
  <c r="E30" i="7" s="1"/>
  <c r="N25" i="6"/>
  <c r="O24" i="6"/>
  <c r="N103" i="7"/>
  <c r="O17" i="7"/>
  <c r="I107" i="7"/>
  <c r="J106" i="7"/>
  <c r="I106" i="7" s="1"/>
  <c r="J22" i="7"/>
  <c r="N109" i="6"/>
  <c r="E98" i="7"/>
  <c r="F12" i="7"/>
  <c r="E12" i="7" s="1"/>
  <c r="I104" i="6"/>
  <c r="D26" i="6"/>
  <c r="N26" i="6"/>
  <c r="E107" i="7"/>
  <c r="F106" i="7"/>
  <c r="E106" i="7" s="1"/>
  <c r="F22" i="7"/>
  <c r="H8" i="7"/>
  <c r="O95" i="7"/>
  <c r="N96" i="7"/>
  <c r="O10" i="7"/>
  <c r="E106" i="6"/>
  <c r="J27" i="6"/>
  <c r="I27" i="6" s="1"/>
  <c r="I28" i="6"/>
  <c r="F99" i="7"/>
  <c r="E99" i="7" s="1"/>
  <c r="E100" i="7"/>
  <c r="F14" i="7"/>
  <c r="E101" i="7"/>
  <c r="F15" i="7"/>
  <c r="E15" i="7" s="1"/>
  <c r="E99" i="6"/>
  <c r="I114" i="7"/>
  <c r="J29" i="7"/>
  <c r="I29" i="7" s="1"/>
  <c r="E37" i="10"/>
  <c r="E39" i="10"/>
  <c r="O109" i="7"/>
  <c r="N109" i="7" s="1"/>
  <c r="N110" i="7"/>
  <c r="O25" i="7"/>
  <c r="N17" i="6"/>
  <c r="D17" i="6"/>
  <c r="I10" i="6"/>
  <c r="J9" i="6"/>
  <c r="K94" i="6"/>
  <c r="K132" i="6" s="1"/>
  <c r="K236" i="4" s="1"/>
  <c r="N30" i="6"/>
  <c r="D30" i="6"/>
  <c r="E108" i="7"/>
  <c r="F23" i="7"/>
  <c r="E23" i="7" s="1"/>
  <c r="E103" i="7"/>
  <c r="F17" i="7"/>
  <c r="E17" i="7" s="1"/>
  <c r="L8" i="6"/>
  <c r="D38" i="5" s="1"/>
  <c r="E96" i="7"/>
  <c r="F95" i="7"/>
  <c r="F10" i="7"/>
  <c r="N108" i="7"/>
  <c r="O23" i="7"/>
  <c r="N113" i="7"/>
  <c r="O112" i="7"/>
  <c r="N112" i="7" s="1"/>
  <c r="O28" i="7"/>
  <c r="H94" i="7"/>
  <c r="H132" i="7" s="1"/>
  <c r="E105" i="7"/>
  <c r="F104" i="7"/>
  <c r="E104" i="7" s="1"/>
  <c r="F19" i="7"/>
  <c r="J13" i="6"/>
  <c r="I13" i="6" s="1"/>
  <c r="I14" i="6"/>
  <c r="I112" i="6"/>
  <c r="N107" i="7"/>
  <c r="O106" i="7"/>
  <c r="N106" i="7" s="1"/>
  <c r="O22" i="7"/>
  <c r="F27" i="6"/>
  <c r="E27" i="6" s="1"/>
  <c r="E28" i="6"/>
  <c r="D28" i="6" s="1"/>
  <c r="E19" i="6"/>
  <c r="F18" i="6"/>
  <c r="E18" i="6" s="1"/>
  <c r="I108" i="7"/>
  <c r="J23" i="7"/>
  <c r="I23" i="7" s="1"/>
  <c r="I96" i="7"/>
  <c r="J95" i="7"/>
  <c r="J10" i="7"/>
  <c r="E102" i="7"/>
  <c r="F16" i="7"/>
  <c r="E16" i="7" s="1"/>
  <c r="L8" i="7"/>
  <c r="D15" i="5" s="1"/>
  <c r="E97" i="7"/>
  <c r="F11" i="7"/>
  <c r="E11" i="7" s="1"/>
  <c r="M8" i="6"/>
  <c r="D39" i="5" s="1"/>
  <c r="Q94" i="7"/>
  <c r="Q132" i="7" s="1"/>
  <c r="M94" i="7"/>
  <c r="M132" i="7" s="1"/>
  <c r="I97" i="7"/>
  <c r="J11" i="7"/>
  <c r="I11" i="7" s="1"/>
  <c r="Q94" i="6"/>
  <c r="Q132" i="6" s="1"/>
  <c r="Q236" i="4" s="1"/>
  <c r="O9" i="6"/>
  <c r="N10" i="6"/>
  <c r="D11" i="6"/>
  <c r="N11" i="6"/>
  <c r="E112" i="6"/>
  <c r="N99" i="6"/>
  <c r="E104" i="6"/>
  <c r="O27" i="6"/>
  <c r="N28" i="6"/>
  <c r="L94" i="7"/>
  <c r="L132" i="7" s="1"/>
  <c r="I98" i="7"/>
  <c r="J12" i="7"/>
  <c r="I12" i="7" s="1"/>
  <c r="Q8" i="6"/>
  <c r="D54" i="5" s="1"/>
  <c r="N114" i="7"/>
  <c r="O29" i="7"/>
  <c r="N97" i="7"/>
  <c r="O11" i="7"/>
  <c r="O13" i="6"/>
  <c r="N14" i="6"/>
  <c r="D14" i="6"/>
  <c r="N19" i="6"/>
  <c r="O18" i="6"/>
  <c r="I102" i="7"/>
  <c r="J16" i="7"/>
  <c r="I16" i="7" s="1"/>
  <c r="I95" i="6"/>
  <c r="J94" i="6"/>
  <c r="J132" i="6" s="1"/>
  <c r="D29" i="6"/>
  <c r="N29" i="6"/>
  <c r="E111" i="7"/>
  <c r="F26" i="7"/>
  <c r="E26" i="7" s="1"/>
  <c r="E114" i="7"/>
  <c r="F29" i="7"/>
  <c r="E29" i="7" s="1"/>
  <c r="G31" i="12"/>
  <c r="G32" i="12"/>
  <c r="G14" i="12"/>
  <c r="G198" i="4"/>
  <c r="G184" i="4" s="1"/>
  <c r="G19" i="12"/>
  <c r="G25" i="12"/>
  <c r="G17" i="12"/>
  <c r="G13" i="12"/>
  <c r="G18" i="12"/>
  <c r="G28" i="12"/>
  <c r="N101" i="7"/>
  <c r="O15" i="7"/>
  <c r="G8" i="7"/>
  <c r="M94" i="6"/>
  <c r="M132" i="6" s="1"/>
  <c r="M236" i="4" s="1"/>
  <c r="E113" i="7"/>
  <c r="F112" i="7"/>
  <c r="F28" i="7"/>
  <c r="I109" i="6"/>
  <c r="P8" i="6"/>
  <c r="D53" i="5" s="1"/>
  <c r="I113" i="7"/>
  <c r="J112" i="7"/>
  <c r="J28" i="7"/>
  <c r="H8" i="6"/>
  <c r="N111" i="7"/>
  <c r="O26" i="7"/>
  <c r="F24" i="6"/>
  <c r="E24" i="6" s="1"/>
  <c r="E25" i="6"/>
  <c r="D25" i="6" s="1"/>
  <c r="N112" i="6"/>
  <c r="I115" i="7"/>
  <c r="J30" i="7"/>
  <c r="I30" i="7" s="1"/>
  <c r="I110" i="7"/>
  <c r="J109" i="7"/>
  <c r="I109" i="7" s="1"/>
  <c r="J25" i="7"/>
  <c r="I25" i="6"/>
  <c r="J24" i="6"/>
  <c r="I24" i="6" s="1"/>
  <c r="D12" i="6"/>
  <c r="N12" i="6"/>
  <c r="J104" i="7"/>
  <c r="I104" i="7" s="1"/>
  <c r="I105" i="7"/>
  <c r="J19" i="7"/>
  <c r="G94" i="7"/>
  <c r="G132" i="7" s="1"/>
  <c r="K8" i="6"/>
  <c r="D37" i="5" s="1"/>
  <c r="I103" i="7"/>
  <c r="J17" i="7"/>
  <c r="I17" i="7" s="1"/>
  <c r="P94" i="6"/>
  <c r="P132" i="6" s="1"/>
  <c r="P236" i="4" s="1"/>
  <c r="F9" i="6"/>
  <c r="E10" i="6"/>
  <c r="D10" i="6" s="1"/>
  <c r="H94" i="6"/>
  <c r="H132" i="6" s="1"/>
  <c r="H236" i="4" s="1"/>
  <c r="F109" i="7"/>
  <c r="E109" i="7" s="1"/>
  <c r="E110" i="7"/>
  <c r="F25" i="7"/>
  <c r="N115" i="7"/>
  <c r="O30" i="7"/>
  <c r="O94" i="6"/>
  <c r="N95" i="6"/>
  <c r="L198" i="4"/>
  <c r="L184" i="4" s="1"/>
  <c r="L18" i="12"/>
  <c r="L32" i="12"/>
  <c r="L25" i="12"/>
  <c r="L13" i="12"/>
  <c r="L28" i="12"/>
  <c r="L19" i="12"/>
  <c r="L17" i="12"/>
  <c r="L14" i="12"/>
  <c r="L31" i="12"/>
  <c r="M8" i="7"/>
  <c r="D16" i="5" s="1"/>
  <c r="I111" i="7"/>
  <c r="J26" i="7"/>
  <c r="I26" i="7" s="1"/>
  <c r="N102" i="7"/>
  <c r="O16" i="7"/>
  <c r="E95" i="6"/>
  <c r="E94" i="6" s="1"/>
  <c r="F94" i="6"/>
  <c r="F132" i="6" s="1"/>
  <c r="F21" i="6"/>
  <c r="E21" i="6" s="1"/>
  <c r="E22" i="6"/>
  <c r="D22" i="6" s="1"/>
  <c r="F13" i="6"/>
  <c r="E13" i="6" s="1"/>
  <c r="E14" i="6"/>
  <c r="E109" i="6"/>
  <c r="K8" i="7"/>
  <c r="D14" i="5" s="1"/>
  <c r="L80" i="12" l="1"/>
  <c r="L12" i="12"/>
  <c r="L11" i="12" s="1"/>
  <c r="J24" i="7"/>
  <c r="I24" i="7" s="1"/>
  <c r="I25" i="7"/>
  <c r="N26" i="7"/>
  <c r="D26" i="7"/>
  <c r="N9" i="6"/>
  <c r="D9" i="6"/>
  <c r="O8" i="6"/>
  <c r="L89" i="12"/>
  <c r="L21" i="12"/>
  <c r="L20" i="12" s="1"/>
  <c r="H25" i="12"/>
  <c r="H18" i="12"/>
  <c r="H198" i="4"/>
  <c r="H184" i="4" s="1"/>
  <c r="H13" i="12"/>
  <c r="H28" i="12"/>
  <c r="H14" i="12"/>
  <c r="H31" i="12"/>
  <c r="H32" i="12"/>
  <c r="H17" i="12"/>
  <c r="H19" i="12"/>
  <c r="I19" i="7"/>
  <c r="J18" i="7"/>
  <c r="I18" i="7" s="1"/>
  <c r="G25" i="4"/>
  <c r="G22" i="4" s="1"/>
  <c r="G21" i="4"/>
  <c r="D29" i="7"/>
  <c r="N29" i="7"/>
  <c r="D27" i="6"/>
  <c r="N27" i="6"/>
  <c r="I9" i="6"/>
  <c r="I8" i="6" s="1"/>
  <c r="D35" i="5" s="1"/>
  <c r="J8" i="6"/>
  <c r="D36" i="5" s="1"/>
  <c r="F21" i="7"/>
  <c r="E21" i="7" s="1"/>
  <c r="E22" i="7"/>
  <c r="E112" i="7"/>
  <c r="G94" i="12"/>
  <c r="G27" i="12"/>
  <c r="G26" i="12" s="1"/>
  <c r="N18" i="6"/>
  <c r="D18" i="6"/>
  <c r="Q25" i="12"/>
  <c r="Q18" i="12"/>
  <c r="Q28" i="12"/>
  <c r="Q198" i="4"/>
  <c r="Q184" i="4" s="1"/>
  <c r="Q32" i="12"/>
  <c r="Q17" i="12"/>
  <c r="Q19" i="12"/>
  <c r="Q31" i="12"/>
  <c r="Q13" i="12"/>
  <c r="Q14" i="12"/>
  <c r="I22" i="7"/>
  <c r="J21" i="7"/>
  <c r="I21" i="7" s="1"/>
  <c r="J13" i="7"/>
  <c r="I13" i="7" s="1"/>
  <c r="I14" i="7"/>
  <c r="L84" i="12"/>
  <c r="L16" i="12"/>
  <c r="L15" i="12" s="1"/>
  <c r="N28" i="7"/>
  <c r="O27" i="7"/>
  <c r="E132" i="6"/>
  <c r="F236" i="4"/>
  <c r="L97" i="12"/>
  <c r="L30" i="12"/>
  <c r="L29" i="12" s="1"/>
  <c r="O132" i="6"/>
  <c r="N94" i="6"/>
  <c r="F8" i="6"/>
  <c r="E9" i="6"/>
  <c r="E8" i="6" s="1"/>
  <c r="D34" i="5" s="1"/>
  <c r="I28" i="7"/>
  <c r="J27" i="7"/>
  <c r="I27" i="7" s="1"/>
  <c r="M25" i="12"/>
  <c r="M18" i="12"/>
  <c r="M28" i="12"/>
  <c r="M198" i="4"/>
  <c r="M184" i="4" s="1"/>
  <c r="M17" i="12"/>
  <c r="M19" i="12"/>
  <c r="M14" i="12"/>
  <c r="M13" i="12"/>
  <c r="M31" i="12"/>
  <c r="M32" i="12"/>
  <c r="G89" i="12"/>
  <c r="G21" i="12"/>
  <c r="G20" i="12" s="1"/>
  <c r="G97" i="12"/>
  <c r="G30" i="12"/>
  <c r="G29" i="12" s="1"/>
  <c r="N23" i="7"/>
  <c r="D23" i="7"/>
  <c r="N21" i="6"/>
  <c r="D21" i="6"/>
  <c r="P25" i="12"/>
  <c r="P18" i="12"/>
  <c r="P198" i="4"/>
  <c r="P184" i="4" s="1"/>
  <c r="P28" i="12"/>
  <c r="P14" i="12"/>
  <c r="P17" i="12"/>
  <c r="P19" i="12"/>
  <c r="P13" i="12"/>
  <c r="P31" i="12"/>
  <c r="P32" i="12"/>
  <c r="E19" i="7"/>
  <c r="D19" i="7" s="1"/>
  <c r="F18" i="7"/>
  <c r="E18" i="7" s="1"/>
  <c r="O13" i="7"/>
  <c r="N14" i="7"/>
  <c r="D14" i="7"/>
  <c r="O18" i="7"/>
  <c r="N19" i="7"/>
  <c r="L25" i="4"/>
  <c r="L22" i="4" s="1"/>
  <c r="L21" i="4"/>
  <c r="D44" i="3" s="1"/>
  <c r="I112" i="7"/>
  <c r="N15" i="7"/>
  <c r="D15" i="7"/>
  <c r="I132" i="6"/>
  <c r="J236" i="4"/>
  <c r="J9" i="7"/>
  <c r="I10" i="7"/>
  <c r="E10" i="7"/>
  <c r="F9" i="7"/>
  <c r="N25" i="7"/>
  <c r="D25" i="7"/>
  <c r="O24" i="7"/>
  <c r="N10" i="7"/>
  <c r="O9" i="7"/>
  <c r="D10" i="7"/>
  <c r="N17" i="7"/>
  <c r="D17" i="7"/>
  <c r="G80" i="12"/>
  <c r="G12" i="12"/>
  <c r="G11" i="12" s="1"/>
  <c r="N16" i="7"/>
  <c r="D16" i="7"/>
  <c r="L91" i="12"/>
  <c r="L24" i="12"/>
  <c r="L23" i="12" s="1"/>
  <c r="E25" i="7"/>
  <c r="F24" i="7"/>
  <c r="E24" i="7" s="1"/>
  <c r="G91" i="12"/>
  <c r="G24" i="12"/>
  <c r="G23" i="12" s="1"/>
  <c r="I94" i="6"/>
  <c r="N13" i="6"/>
  <c r="D13" i="6"/>
  <c r="I95" i="7"/>
  <c r="I94" i="7" s="1"/>
  <c r="J94" i="7"/>
  <c r="J132" i="7" s="1"/>
  <c r="I132" i="7" s="1"/>
  <c r="D22" i="7"/>
  <c r="N22" i="7"/>
  <c r="O21" i="7"/>
  <c r="F94" i="7"/>
  <c r="F132" i="7" s="1"/>
  <c r="E132" i="7" s="1"/>
  <c r="E95" i="7"/>
  <c r="E94" i="7" s="1"/>
  <c r="D30" i="7"/>
  <c r="N30" i="7"/>
  <c r="L94" i="12"/>
  <c r="L27" i="12"/>
  <c r="L26" i="12" s="1"/>
  <c r="G84" i="12"/>
  <c r="G16" i="12"/>
  <c r="G15" i="12" s="1"/>
  <c r="D11" i="7"/>
  <c r="N11" i="7"/>
  <c r="D33" i="5"/>
  <c r="F13" i="7"/>
  <c r="E13" i="7" s="1"/>
  <c r="E14" i="7"/>
  <c r="N95" i="7"/>
  <c r="O94" i="7"/>
  <c r="E28" i="7"/>
  <c r="D28" i="7" s="1"/>
  <c r="F27" i="7"/>
  <c r="E27" i="7" s="1"/>
  <c r="K32" i="12"/>
  <c r="K14" i="12"/>
  <c r="K31" i="12"/>
  <c r="K198" i="4"/>
  <c r="K184" i="4" s="1"/>
  <c r="K17" i="12"/>
  <c r="K19" i="12"/>
  <c r="K25" i="12"/>
  <c r="K28" i="12"/>
  <c r="K13" i="12"/>
  <c r="K18" i="12"/>
  <c r="D24" i="6"/>
  <c r="N24" i="6"/>
  <c r="N12" i="7"/>
  <c r="D12" i="7"/>
  <c r="H25" i="4" l="1"/>
  <c r="H22" i="4" s="1"/>
  <c r="H21" i="4"/>
  <c r="D8" i="6"/>
  <c r="J8" i="7"/>
  <c r="D13" i="5" s="1"/>
  <c r="I9" i="7"/>
  <c r="I8" i="7" s="1"/>
  <c r="D12" i="5" s="1"/>
  <c r="P97" i="12"/>
  <c r="P30" i="12"/>
  <c r="P29" i="12" s="1"/>
  <c r="P89" i="12"/>
  <c r="P21" i="12"/>
  <c r="P20" i="12" s="1"/>
  <c r="M84" i="12"/>
  <c r="M16" i="12"/>
  <c r="M15" i="12" s="1"/>
  <c r="H91" i="12"/>
  <c r="H24" i="12"/>
  <c r="H23" i="12" s="1"/>
  <c r="K94" i="12"/>
  <c r="K27" i="12"/>
  <c r="K26" i="12" s="1"/>
  <c r="O8" i="7"/>
  <c r="N9" i="7"/>
  <c r="D24" i="7"/>
  <c r="N24" i="7"/>
  <c r="N18" i="7"/>
  <c r="D18" i="7"/>
  <c r="M97" i="12"/>
  <c r="M30" i="12"/>
  <c r="M29" i="12" s="1"/>
  <c r="M25" i="4"/>
  <c r="M22" i="4" s="1"/>
  <c r="M21" i="4"/>
  <c r="D45" i="3" s="1"/>
  <c r="D78" i="3" s="1"/>
  <c r="D92" i="3" s="1"/>
  <c r="N27" i="7"/>
  <c r="D27" i="7"/>
  <c r="H97" i="12"/>
  <c r="H30" i="12"/>
  <c r="H29" i="12" s="1"/>
  <c r="H94" i="12"/>
  <c r="H27" i="12"/>
  <c r="H26" i="12" s="1"/>
  <c r="K91" i="12"/>
  <c r="K24" i="12"/>
  <c r="K23" i="12" s="1"/>
  <c r="P84" i="12"/>
  <c r="P16" i="12"/>
  <c r="P15" i="12" s="1"/>
  <c r="O132" i="7"/>
  <c r="N94" i="7"/>
  <c r="G10" i="12"/>
  <c r="P25" i="4"/>
  <c r="P22" i="4" s="1"/>
  <c r="P21" i="4"/>
  <c r="D48" i="3" s="1"/>
  <c r="D81" i="3" s="1"/>
  <c r="M80" i="12"/>
  <c r="M12" i="12"/>
  <c r="M11" i="12" s="1"/>
  <c r="Q97" i="12"/>
  <c r="Q30" i="12"/>
  <c r="Q29" i="12" s="1"/>
  <c r="Q91" i="12"/>
  <c r="Q24" i="12"/>
  <c r="Q23" i="12" s="1"/>
  <c r="I236" i="4"/>
  <c r="J198" i="4"/>
  <c r="G79" i="12"/>
  <c r="P91" i="12"/>
  <c r="P24" i="12"/>
  <c r="P23" i="12" s="1"/>
  <c r="M89" i="12"/>
  <c r="M21" i="12"/>
  <c r="M20" i="12" s="1"/>
  <c r="Q25" i="4"/>
  <c r="Q22" i="4" s="1"/>
  <c r="Q21" i="4"/>
  <c r="D49" i="3" s="1"/>
  <c r="D82" i="3" s="1"/>
  <c r="H80" i="12"/>
  <c r="H12" i="12"/>
  <c r="H11" i="12" s="1"/>
  <c r="M94" i="12"/>
  <c r="M27" i="12"/>
  <c r="M26" i="12" s="1"/>
  <c r="E236" i="4"/>
  <c r="F198" i="4"/>
  <c r="K89" i="12"/>
  <c r="K21" i="12"/>
  <c r="K20" i="12" s="1"/>
  <c r="K25" i="4"/>
  <c r="K22" i="4" s="1"/>
  <c r="K21" i="4"/>
  <c r="D43" i="3" s="1"/>
  <c r="E9" i="7"/>
  <c r="E8" i="7" s="1"/>
  <c r="D11" i="5" s="1"/>
  <c r="D10" i="5" s="1"/>
  <c r="F8" i="7"/>
  <c r="D13" i="7"/>
  <c r="N13" i="7"/>
  <c r="P94" i="12"/>
  <c r="P27" i="12"/>
  <c r="P26" i="12" s="1"/>
  <c r="N132" i="6"/>
  <c r="D132" i="6"/>
  <c r="O236" i="4"/>
  <c r="Q80" i="12"/>
  <c r="Q12" i="12"/>
  <c r="Q11" i="12" s="1"/>
  <c r="H89" i="12"/>
  <c r="H21" i="12"/>
  <c r="H20" i="12" s="1"/>
  <c r="H84" i="12"/>
  <c r="H16" i="12"/>
  <c r="H15" i="12" s="1"/>
  <c r="K84" i="12"/>
  <c r="K16" i="12"/>
  <c r="K15" i="12" s="1"/>
  <c r="D21" i="7"/>
  <c r="N21" i="7"/>
  <c r="K80" i="12"/>
  <c r="K12" i="12"/>
  <c r="K11" i="12" s="1"/>
  <c r="K97" i="12"/>
  <c r="K30" i="12"/>
  <c r="K29" i="12" s="1"/>
  <c r="P80" i="12"/>
  <c r="P12" i="12"/>
  <c r="P11" i="12" s="1"/>
  <c r="M91" i="12"/>
  <c r="M24" i="12"/>
  <c r="M23" i="12" s="1"/>
  <c r="Q84" i="12"/>
  <c r="Q16" i="12"/>
  <c r="Q15" i="12" s="1"/>
  <c r="L10" i="12"/>
  <c r="Q94" i="12"/>
  <c r="Q27" i="12"/>
  <c r="Q26" i="12" s="1"/>
  <c r="Q89" i="12"/>
  <c r="Q21" i="12"/>
  <c r="Q20" i="12" s="1"/>
  <c r="N8" i="6"/>
  <c r="D52" i="5"/>
  <c r="D51" i="5" s="1"/>
  <c r="D50" i="5" s="1"/>
  <c r="D40" i="5" s="1"/>
  <c r="L79" i="12"/>
  <c r="K79" i="12" l="1"/>
  <c r="I100" i="12"/>
  <c r="J32" i="12"/>
  <c r="I32" i="12" s="1"/>
  <c r="E96" i="12"/>
  <c r="F28" i="12"/>
  <c r="E28" i="12" s="1"/>
  <c r="E198" i="4"/>
  <c r="E184" i="4" s="1"/>
  <c r="E21" i="4" s="1"/>
  <c r="D40" i="3" s="1"/>
  <c r="F184" i="4"/>
  <c r="I83" i="12"/>
  <c r="J14" i="12"/>
  <c r="I14" i="12" s="1"/>
  <c r="I86" i="12"/>
  <c r="J17" i="12"/>
  <c r="I17" i="12" s="1"/>
  <c r="I98" i="12"/>
  <c r="J97" i="12"/>
  <c r="I97" i="12" s="1"/>
  <c r="J30" i="12"/>
  <c r="K10" i="12"/>
  <c r="F80" i="12"/>
  <c r="E81" i="12"/>
  <c r="F12" i="12"/>
  <c r="E88" i="12"/>
  <c r="F19" i="12"/>
  <c r="E19" i="12" s="1"/>
  <c r="I96" i="12"/>
  <c r="J28" i="12"/>
  <c r="I28" i="12" s="1"/>
  <c r="I93" i="12"/>
  <c r="J25" i="12"/>
  <c r="I25" i="12" s="1"/>
  <c r="D132" i="7"/>
  <c r="N132" i="7"/>
  <c r="E99" i="12"/>
  <c r="F31" i="12"/>
  <c r="E31" i="12" s="1"/>
  <c r="I87" i="12"/>
  <c r="J18" i="12"/>
  <c r="I18" i="12" s="1"/>
  <c r="Q10" i="12"/>
  <c r="E82" i="12"/>
  <c r="F13" i="12"/>
  <c r="E13" i="12" s="1"/>
  <c r="E86" i="12"/>
  <c r="F17" i="12"/>
  <c r="E17" i="12" s="1"/>
  <c r="I99" i="12"/>
  <c r="J31" i="12"/>
  <c r="I31" i="12" s="1"/>
  <c r="I198" i="4"/>
  <c r="I184" i="4" s="1"/>
  <c r="I21" i="4" s="1"/>
  <c r="D41" i="3" s="1"/>
  <c r="D22" i="3" s="1"/>
  <c r="D77" i="3" s="1"/>
  <c r="D91" i="3" s="1"/>
  <c r="J184" i="4"/>
  <c r="M10" i="12"/>
  <c r="F89" i="12"/>
  <c r="E89" i="12" s="1"/>
  <c r="E90" i="12"/>
  <c r="F21" i="12"/>
  <c r="P10" i="12"/>
  <c r="Q79" i="12"/>
  <c r="E85" i="12"/>
  <c r="F84" i="12"/>
  <c r="E84" i="12" s="1"/>
  <c r="F16" i="12"/>
  <c r="E92" i="12"/>
  <c r="F91" i="12"/>
  <c r="E91" i="12" s="1"/>
  <c r="F24" i="12"/>
  <c r="I95" i="12"/>
  <c r="J94" i="12"/>
  <c r="I94" i="12" s="1"/>
  <c r="J27" i="12"/>
  <c r="M79" i="12"/>
  <c r="E100" i="12"/>
  <c r="F32" i="12"/>
  <c r="E32" i="12" s="1"/>
  <c r="E83" i="12"/>
  <c r="F14" i="12"/>
  <c r="E14" i="12" s="1"/>
  <c r="P79" i="12"/>
  <c r="N236" i="4"/>
  <c r="D236" i="4"/>
  <c r="O198" i="4"/>
  <c r="D27" i="5"/>
  <c r="D17" i="5" s="1"/>
  <c r="E93" i="12"/>
  <c r="F25" i="12"/>
  <c r="E25" i="12" s="1"/>
  <c r="E98" i="12"/>
  <c r="F97" i="12"/>
  <c r="E97" i="12" s="1"/>
  <c r="F30" i="12"/>
  <c r="H10" i="12"/>
  <c r="I92" i="12"/>
  <c r="J91" i="12"/>
  <c r="I91" i="12" s="1"/>
  <c r="J24" i="12"/>
  <c r="I88" i="12"/>
  <c r="J19" i="12"/>
  <c r="I19" i="12" s="1"/>
  <c r="D9" i="7"/>
  <c r="D8" i="7" s="1"/>
  <c r="I82" i="12"/>
  <c r="J13" i="12"/>
  <c r="I13" i="12" s="1"/>
  <c r="D18" i="3"/>
  <c r="D76" i="3" s="1"/>
  <c r="D90" i="3" s="1"/>
  <c r="E95" i="12"/>
  <c r="F94" i="12"/>
  <c r="E94" i="12" s="1"/>
  <c r="F27" i="12"/>
  <c r="E87" i="12"/>
  <c r="F18" i="12"/>
  <c r="E18" i="12" s="1"/>
  <c r="H79" i="12"/>
  <c r="I81" i="12"/>
  <c r="J80" i="12"/>
  <c r="J12" i="12"/>
  <c r="J89" i="12"/>
  <c r="I89" i="12" s="1"/>
  <c r="I90" i="12"/>
  <c r="J21" i="12"/>
  <c r="J84" i="12"/>
  <c r="I84" i="12" s="1"/>
  <c r="I85" i="12"/>
  <c r="J16" i="12"/>
  <c r="N8" i="7"/>
  <c r="D29" i="5"/>
  <c r="D28" i="5" s="1"/>
  <c r="D95" i="12" l="1"/>
  <c r="J23" i="12"/>
  <c r="I23" i="12" s="1"/>
  <c r="I24" i="12"/>
  <c r="D93" i="12"/>
  <c r="N93" i="12"/>
  <c r="O25" i="12"/>
  <c r="N25" i="12" s="1"/>
  <c r="D25" i="12" s="1"/>
  <c r="O97" i="12"/>
  <c r="N97" i="12" s="1"/>
  <c r="D97" i="12" s="1"/>
  <c r="N98" i="12"/>
  <c r="O30" i="12"/>
  <c r="F15" i="12"/>
  <c r="E15" i="12" s="1"/>
  <c r="E16" i="12"/>
  <c r="D82" i="12"/>
  <c r="E80" i="12"/>
  <c r="F79" i="12"/>
  <c r="N90" i="12"/>
  <c r="O89" i="12"/>
  <c r="N89" i="12" s="1"/>
  <c r="O21" i="12"/>
  <c r="N82" i="12"/>
  <c r="O13" i="12"/>
  <c r="N13" i="12" s="1"/>
  <c r="D13" i="12" s="1"/>
  <c r="I27" i="12"/>
  <c r="J26" i="12"/>
  <c r="I26" i="12" s="1"/>
  <c r="J15" i="12"/>
  <c r="I15" i="12" s="1"/>
  <c r="I16" i="12"/>
  <c r="N88" i="12"/>
  <c r="O19" i="12"/>
  <c r="N19" i="12" s="1"/>
  <c r="O91" i="12"/>
  <c r="N91" i="12" s="1"/>
  <c r="D91" i="12" s="1"/>
  <c r="N92" i="12"/>
  <c r="D92" i="12" s="1"/>
  <c r="O24" i="12"/>
  <c r="D28" i="12"/>
  <c r="N83" i="12"/>
  <c r="O14" i="12"/>
  <c r="N14" i="12" s="1"/>
  <c r="F25" i="4"/>
  <c r="F21" i="4"/>
  <c r="J79" i="12"/>
  <c r="I80" i="12"/>
  <c r="I79" i="12" s="1"/>
  <c r="I30" i="12"/>
  <c r="J29" i="12"/>
  <c r="I29" i="12" s="1"/>
  <c r="N86" i="12"/>
  <c r="D86" i="12" s="1"/>
  <c r="O17" i="12"/>
  <c r="N17" i="12" s="1"/>
  <c r="N198" i="4"/>
  <c r="O184" i="4"/>
  <c r="D19" i="12"/>
  <c r="N100" i="12"/>
  <c r="D100" i="12" s="1"/>
  <c r="O32" i="12"/>
  <c r="N32" i="12" s="1"/>
  <c r="N95" i="12"/>
  <c r="O94" i="12"/>
  <c r="N94" i="12" s="1"/>
  <c r="D94" i="12" s="1"/>
  <c r="O27" i="12"/>
  <c r="D14" i="12"/>
  <c r="F23" i="12"/>
  <c r="E23" i="12" s="1"/>
  <c r="E24" i="12"/>
  <c r="E21" i="12"/>
  <c r="F20" i="12"/>
  <c r="E20" i="12" s="1"/>
  <c r="D17" i="12"/>
  <c r="D88" i="12"/>
  <c r="J11" i="12"/>
  <c r="I12" i="12"/>
  <c r="J25" i="4"/>
  <c r="J21" i="4"/>
  <c r="D42" i="3" s="1"/>
  <c r="D15" i="3" s="1"/>
  <c r="N87" i="12"/>
  <c r="O18" i="12"/>
  <c r="N18" i="12" s="1"/>
  <c r="J20" i="12"/>
  <c r="I20" i="12" s="1"/>
  <c r="I21" i="12"/>
  <c r="D87" i="12"/>
  <c r="D98" i="12"/>
  <c r="D83" i="12"/>
  <c r="F11" i="12"/>
  <c r="E12" i="12"/>
  <c r="D84" i="12"/>
  <c r="N96" i="12"/>
  <c r="D96" i="12" s="1"/>
  <c r="O28" i="12"/>
  <c r="N28" i="12" s="1"/>
  <c r="D39" i="3"/>
  <c r="D73" i="3"/>
  <c r="D87" i="3" s="1"/>
  <c r="E30" i="12"/>
  <c r="F29" i="12"/>
  <c r="E29" i="12" s="1"/>
  <c r="D18" i="12"/>
  <c r="N81" i="12"/>
  <c r="D81" i="12" s="1"/>
  <c r="O80" i="12"/>
  <c r="O12" i="12"/>
  <c r="D90" i="12"/>
  <c r="D89" i="12" s="1"/>
  <c r="E27" i="12"/>
  <c r="F26" i="12"/>
  <c r="E26" i="12" s="1"/>
  <c r="O84" i="12"/>
  <c r="N84" i="12" s="1"/>
  <c r="N85" i="12"/>
  <c r="D85" i="12" s="1"/>
  <c r="O16" i="12"/>
  <c r="N99" i="12"/>
  <c r="D99" i="12" s="1"/>
  <c r="O31" i="12"/>
  <c r="N31" i="12" s="1"/>
  <c r="D31" i="12" s="1"/>
  <c r="D32" i="12"/>
  <c r="D75" i="3" l="1"/>
  <c r="D89" i="3" s="1"/>
  <c r="D14" i="3"/>
  <c r="N12" i="12"/>
  <c r="D12" i="12" s="1"/>
  <c r="O11" i="12"/>
  <c r="I25" i="4"/>
  <c r="I22" i="4" s="1"/>
  <c r="J22" i="4"/>
  <c r="D24" i="12"/>
  <c r="N24" i="12"/>
  <c r="O23" i="12"/>
  <c r="N23" i="12" s="1"/>
  <c r="D23" i="12" s="1"/>
  <c r="E79" i="12"/>
  <c r="N16" i="12"/>
  <c r="O15" i="12"/>
  <c r="N15" i="12" s="1"/>
  <c r="N80" i="12"/>
  <c r="N79" i="12" s="1"/>
  <c r="O79" i="12"/>
  <c r="I11" i="12"/>
  <c r="I10" i="12" s="1"/>
  <c r="J10" i="12"/>
  <c r="D16" i="12"/>
  <c r="N27" i="12"/>
  <c r="O26" i="12"/>
  <c r="N26" i="12" s="1"/>
  <c r="D26" i="12" s="1"/>
  <c r="N184" i="4"/>
  <c r="O25" i="4"/>
  <c r="O21" i="4"/>
  <c r="D15" i="12"/>
  <c r="D29" i="12"/>
  <c r="F10" i="12"/>
  <c r="E11" i="12"/>
  <c r="E25" i="4"/>
  <c r="E22" i="4" s="1"/>
  <c r="F22" i="4"/>
  <c r="O20" i="12"/>
  <c r="N20" i="12" s="1"/>
  <c r="N21" i="12"/>
  <c r="D21" i="12" s="1"/>
  <c r="D30" i="12"/>
  <c r="O29" i="12"/>
  <c r="N29" i="12" s="1"/>
  <c r="N30" i="12"/>
  <c r="D27" i="12"/>
  <c r="D20" i="12"/>
  <c r="D11" i="12" l="1"/>
  <c r="D10" i="12" s="1"/>
  <c r="E10" i="12"/>
  <c r="O10" i="12"/>
  <c r="N11" i="12"/>
  <c r="N10" i="12" s="1"/>
  <c r="D79" i="12"/>
  <c r="D80" i="12"/>
  <c r="D74" i="3"/>
  <c r="D88" i="3" s="1"/>
  <c r="D10" i="3"/>
  <c r="D47" i="3"/>
  <c r="N21" i="4"/>
  <c r="N25" i="4"/>
  <c r="D25" i="4"/>
  <c r="O22" i="4"/>
  <c r="D72" i="3" l="1"/>
  <c r="D86" i="3" s="1"/>
  <c r="D22" i="4"/>
  <c r="N22" i="4"/>
  <c r="D46" i="3"/>
  <c r="D80" i="3"/>
  <c r="D79" i="3" l="1"/>
  <c r="D38" i="3"/>
  <c r="D71" i="3"/>
  <c r="D85" i="3" s="1"/>
</calcChain>
</file>

<file path=xl/sharedStrings.xml><?xml version="1.0" encoding="utf-8"?>
<sst xmlns="http://schemas.openxmlformats.org/spreadsheetml/2006/main" count="3055" uniqueCount="1365">
  <si>
    <t>Geriamojo vandens tiekimo ir nuotekų tvarkymo bei paviršinių nuotekų tvarkymo paslaugų įmonių apskaitos atskyrimo ir susijusių reikalavimų aprašo 1 priedas</t>
  </si>
  <si>
    <t xml:space="preserve">Ilgalaikio turto grupių ir nusidėvėjimo (amortizacijos) skaičiavimo laikotarpių sąrašas
</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</si>
  <si>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</si>
  <si>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</si>
  <si>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</si>
  <si>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</si>
  <si>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</si>
  <si>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</si>
  <si>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</si>
  <si>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</si>
  <si>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</si>
  <si>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</si>
  <si>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</si>
  <si>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</si>
  <si>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</si>
  <si>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</si>
  <si>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</si>
  <si>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</si>
  <si>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</si>
  <si>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</si>
  <si>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</si>
  <si>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</si>
  <si>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</si>
  <si>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r>
      <t>Kiti įrenginiai (</t>
    </r>
    <r>
      <rPr>
        <sz val="10"/>
        <color theme="1"/>
        <rFont val="Times New Roman"/>
        <family val="1"/>
        <charset val="186"/>
      </rPr>
      <t>siurblinių statiniai,</t>
    </r>
    <r>
      <rPr>
        <sz val="10"/>
        <color theme="1"/>
        <rFont val="Times New Roman"/>
        <family val="1"/>
      </rPr>
      <t xml:space="preserve"> vandentiekio įrenginiai, nusodintuvai, diukeriai, vandens rezervuarai, gelžbetoniniai metantankai, smėlio gaudytuvai, aerotankai, nusodintuvai, nuotekų valymo flotatoriai, dumblo aikštelės ir kt.)</t>
    </r>
  </si>
  <si>
    <t>II.3.</t>
  </si>
  <si>
    <t>MAŠINOS IR ĮRANGA</t>
  </si>
  <si>
    <t>II.3.1.</t>
  </si>
  <si>
    <r>
      <t>vandens siurbliai, nuotekų ir dumblo siurbliai virš 5 kW, kita įranga (</t>
    </r>
    <r>
      <rPr>
        <sz val="10"/>
        <color theme="1"/>
        <rFont val="Times New Roman"/>
        <family val="1"/>
        <charset val="186"/>
      </rPr>
      <t xml:space="preserve"> siurblių valdymo įranga</t>
    </r>
    <r>
      <rPr>
        <sz val="10"/>
        <color theme="1"/>
        <rFont val="Times New Roman"/>
        <family val="1"/>
      </rPr>
      <t xml:space="preserve">, </t>
    </r>
    <r>
      <rPr>
        <sz val="10"/>
        <color theme="1"/>
        <rFont val="Times New Roman"/>
        <family val="1"/>
        <charset val="186"/>
      </rPr>
      <t>elektrotechninė įranga</t>
    </r>
    <r>
      <rPr>
        <sz val="10"/>
        <color theme="1"/>
        <rFont val="Times New Roman"/>
        <family val="1"/>
      </rPr>
      <t xml:space="preserve">, stacionarios ir mobilios darbo bei </t>
    </r>
    <r>
      <rPr>
        <sz val="10"/>
        <color theme="1"/>
        <rFont val="Times New Roman"/>
        <family val="1"/>
        <charset val="186"/>
      </rPr>
      <t>hidrodinaminės mašino</t>
    </r>
    <r>
      <rPr>
        <sz val="10"/>
        <color theme="1"/>
        <rFont val="Times New Roman"/>
        <family val="1"/>
      </rPr>
      <t>s, staklės, sklendės, grotelės, grėbliai, grandikliai, filtrai, centrifugos)</t>
    </r>
  </si>
  <si>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</si>
  <si>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</si>
  <si>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</si>
  <si>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</si>
  <si>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</si>
  <si>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</si>
  <si>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</si>
  <si>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</si>
  <si>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</si>
  <si>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</si>
  <si>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</si>
  <si>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</si>
  <si>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</si>
  <si>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</si>
  <si>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Geriamojo vandens tiekimo ir nuotekų tvarkymo bei paviršinių nuotekų tvarkymo paslaugų įmonių apskaitos atskyrimo ir susijusių reikalavimų aprašo 2 priedas</t>
  </si>
  <si>
    <t>Ataskaitinio laikotarpio Ūkio subjekto suvestinė balanso ataskaita pagal finansinės apskaitos standartus (tūkst. Eur)</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</si>
  <si>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</si>
  <si>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</si>
  <si>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</si>
  <si>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</si>
  <si>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</si>
  <si>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</si>
  <si>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</si>
  <si>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</si>
  <si>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</si>
  <si>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</si>
  <si>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</si>
  <si>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</si>
  <si>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</si>
  <si>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</si>
  <si>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</si>
  <si>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</si>
  <si>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</si>
  <si>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</si>
  <si>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</si>
  <si>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</si>
  <si>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</si>
  <si>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</si>
  <si>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</si>
  <si>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</si>
  <si>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</si>
  <si>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</si>
  <si>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</si>
  <si>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</si>
  <si>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</si>
  <si>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</si>
  <si>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</si>
  <si>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</si>
  <si>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</si>
  <si>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</si>
  <si>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</si>
  <si>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</si>
  <si>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</si>
  <si>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</si>
  <si>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</si>
  <si>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</si>
  <si>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</si>
  <si>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</si>
  <si>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</si>
  <si>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Geriamojo vandens tiekimo ir nuotekų tvarkymo bei paviršinių nuotekų tvarkymo paslaugų įmonių apskaitos atskyrimo ir susijusių reikalavimų aprašo 3 priedas</t>
  </si>
  <si>
    <t>Ataskaitinio laikotarpio reguliuojamosios veiklos pelno (nuostolių) ataskaita (tūkst. Eur)</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</si>
  <si>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</si>
  <si>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</si>
  <si>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</si>
  <si>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</si>
  <si>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</si>
  <si>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</si>
  <si>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</si>
  <si>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</si>
  <si>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</si>
  <si>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</si>
  <si>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</si>
  <si>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</si>
  <si>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</si>
  <si>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</si>
  <si>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</si>
  <si>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</si>
  <si>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</si>
  <si>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</si>
  <si>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</si>
  <si>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</si>
  <si>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</si>
  <si>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</si>
  <si>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</si>
  <si>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</si>
  <si>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</si>
  <si>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</si>
  <si>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</si>
  <si>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</si>
  <si>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</si>
  <si>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</si>
  <si>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</si>
  <si>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</si>
  <si>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</si>
  <si>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</si>
  <si>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</si>
  <si>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r>
      <t xml:space="preserve">pajamos už paviršinių nuotekų tvarkymą, jei yra </t>
    </r>
    <r>
      <rPr>
        <b/>
        <i/>
        <sz val="9"/>
        <rFont val="Times New Roman"/>
        <family val="1"/>
        <charset val="186"/>
      </rPr>
      <t xml:space="preserve">mišri </t>
    </r>
    <r>
      <rPr>
        <i/>
        <sz val="9"/>
        <rFont val="Times New Roman"/>
        <family val="1"/>
        <charset val="186"/>
      </rPr>
      <t>nuotekų surinkimo sistema</t>
    </r>
  </si>
  <si>
    <t>A.3.2.</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</si>
  <si>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</si>
  <si>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</si>
  <si>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</si>
  <si>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</si>
  <si>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</si>
  <si>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</si>
  <si>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</si>
  <si>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</si>
  <si>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</si>
  <si>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</si>
  <si>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</si>
  <si>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</si>
  <si>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</si>
  <si>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</si>
  <si>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</si>
  <si>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</si>
  <si>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</si>
  <si>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</si>
  <si>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</si>
  <si>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</si>
  <si>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</si>
  <si>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</si>
  <si>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</si>
  <si>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</si>
  <si>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</si>
  <si>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</si>
  <si>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</si>
  <si>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</si>
  <si>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</si>
  <si>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</si>
  <si>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</si>
  <si>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</si>
  <si>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</si>
  <si>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</si>
  <si>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</si>
  <si>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</si>
  <si>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</si>
  <si>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</si>
  <si>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</si>
  <si>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</si>
  <si>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</si>
  <si>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</si>
  <si>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</si>
  <si>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</si>
  <si>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</si>
  <si>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</si>
  <si>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</si>
  <si>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</si>
  <si>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</si>
  <si>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</si>
  <si>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</si>
  <si>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</si>
  <si>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</si>
  <si>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</si>
  <si>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</si>
  <si>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</si>
  <si>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</si>
  <si>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</si>
  <si>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</si>
  <si>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</si>
  <si>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</si>
  <si>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</si>
  <si>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</si>
  <si>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</si>
  <si>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</si>
  <si>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</si>
  <si>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</si>
  <si>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</si>
  <si>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</si>
  <si>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</si>
  <si>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</si>
  <si>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</si>
  <si>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</si>
  <si>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</si>
  <si>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</si>
  <si>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</si>
  <si>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</si>
  <si>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MOKESTĮ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</si>
  <si>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</si>
  <si>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</si>
  <si>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</si>
  <si>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</si>
  <si>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</si>
  <si>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</si>
  <si>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</si>
  <si>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</si>
  <si>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</si>
  <si>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</si>
  <si>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</si>
  <si>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</si>
  <si>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</si>
  <si>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</si>
  <si>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</si>
  <si>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</si>
  <si>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</si>
  <si>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</si>
  <si>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</si>
  <si>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</si>
  <si>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</si>
  <si>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</si>
  <si>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</si>
  <si>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</si>
  <si>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</si>
  <si>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</si>
  <si>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</si>
  <si>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</si>
  <si>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</si>
  <si>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</si>
  <si>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</si>
  <si>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</si>
  <si>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</si>
  <si>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</si>
  <si>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</si>
  <si>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</si>
  <si>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</si>
  <si>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Aprašo 1 priede pakeistų nusidėvėjimo (amortizacijos) laikotarpių</t>
  </si>
  <si>
    <t>** Prieš pelno mokestį</t>
  </si>
  <si>
    <t>Geriamojo vandens tiekimo ir nuotekų tvarkymo bei paviršinių nuotekų tvarkymo paslaugų įmonių apskaitos atskyrimo ir susijusių reikalavimų aprašo 4 priedas</t>
  </si>
  <si>
    <t>Ataskaitinio laikotarpio reguliuojamos veiklos sąnaudų paskirstymo verslo vienetams ir paslaugoms ataskaita (tūkst. Eur)</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</si>
  <si>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</si>
  <si>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</si>
  <si>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</si>
  <si>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</si>
  <si>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</si>
  <si>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</si>
  <si>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</si>
  <si>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</si>
  <si>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</si>
  <si>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</si>
  <si>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</si>
  <si>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</si>
  <si>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</si>
  <si>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</si>
  <si>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</si>
  <si>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</si>
  <si>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</si>
  <si>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</si>
  <si>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</si>
  <si>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</si>
  <si>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</si>
  <si>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</si>
  <si>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</si>
  <si>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</si>
  <si>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</si>
  <si>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</si>
  <si>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</si>
  <si>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</si>
  <si>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</si>
  <si>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</si>
  <si>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</si>
  <si>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</si>
  <si>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</si>
  <si>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</si>
  <si>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</si>
  <si>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</si>
  <si>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</si>
  <si>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</si>
  <si>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</si>
  <si>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</si>
  <si>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</si>
  <si>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</si>
  <si>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</si>
  <si>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</si>
  <si>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</si>
  <si>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</si>
  <si>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</si>
  <si>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</si>
  <si>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</si>
  <si>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 xml:space="preserve">Nuotekų tvarkymo paslaugų pirkimo sąnaudos </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</si>
  <si>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</si>
  <si>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</si>
  <si>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</si>
  <si>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</si>
  <si>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</si>
  <si>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</si>
  <si>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</si>
  <si>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</si>
  <si>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</si>
  <si>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</si>
  <si>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</si>
  <si>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</si>
  <si>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</si>
  <si>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</si>
  <si>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</si>
  <si>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</si>
  <si>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</si>
  <si>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</si>
  <si>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</si>
  <si>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</si>
  <si>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</si>
  <si>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</si>
  <si>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</si>
  <si>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</si>
  <si>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</si>
  <si>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</si>
  <si>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</si>
  <si>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</si>
  <si>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</si>
  <si>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</si>
  <si>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</si>
  <si>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</si>
  <si>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</si>
  <si>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</si>
  <si>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</si>
  <si>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</si>
  <si>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</si>
  <si>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</si>
  <si>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</si>
  <si>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</si>
  <si>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</si>
  <si>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</si>
  <si>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</si>
  <si>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</si>
  <si>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</si>
  <si>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</si>
  <si>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</si>
  <si>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</si>
  <si>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</si>
  <si>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</si>
  <si>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</si>
  <si>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</si>
  <si>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</si>
  <si>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</si>
  <si>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</si>
  <si>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</si>
  <si>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</si>
  <si>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</si>
  <si>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</si>
  <si>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</si>
  <si>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</si>
  <si>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</si>
  <si>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</si>
  <si>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</si>
  <si>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</si>
  <si>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</si>
  <si>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</si>
  <si>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</si>
  <si>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</si>
  <si>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</si>
  <si>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</si>
  <si>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</si>
  <si>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</si>
  <si>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</si>
  <si>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</si>
  <si>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</si>
  <si>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</si>
  <si>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</si>
  <si>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</si>
  <si>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</si>
  <si>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</si>
  <si>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</si>
  <si>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</si>
  <si>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</si>
  <si>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</si>
  <si>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</si>
  <si>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</si>
  <si>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</si>
  <si>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</si>
  <si>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</si>
  <si>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</si>
  <si>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</si>
  <si>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</si>
  <si>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</si>
  <si>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</si>
  <si>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</si>
  <si>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</si>
  <si>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</si>
  <si>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</si>
  <si>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</si>
  <si>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</si>
  <si>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</si>
  <si>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</si>
  <si>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</si>
  <si>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</si>
  <si>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</si>
  <si>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</si>
  <si>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</si>
  <si>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</si>
  <si>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</si>
  <si>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</si>
  <si>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</si>
  <si>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</si>
  <si>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</si>
  <si>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</si>
  <si>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</si>
  <si>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</si>
  <si>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</si>
  <si>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</si>
  <si>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</si>
  <si>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</si>
  <si>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</si>
  <si>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</si>
  <si>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</si>
  <si>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</si>
  <si>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</si>
  <si>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</si>
  <si>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</si>
  <si>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</si>
  <si>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</si>
  <si>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</si>
  <si>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</si>
  <si>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</si>
  <si>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</si>
  <si>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</si>
  <si>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</si>
  <si>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</si>
  <si>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</si>
  <si>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</si>
  <si>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</si>
  <si>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</si>
  <si>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</si>
  <si>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</si>
  <si>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</si>
  <si>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</si>
  <si>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</si>
  <si>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</si>
  <si>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</si>
  <si>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</si>
  <si>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</si>
  <si>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C.11.3.</t>
  </si>
  <si>
    <t>C.11.4.</t>
  </si>
  <si>
    <t>C.11.5.</t>
  </si>
  <si>
    <t>C.11.6.</t>
  </si>
  <si>
    <t>Netiesioginių sąnaudų paskirstymo kriterijus (įrašyti atitinkamą punktą)</t>
  </si>
  <si>
    <t xml:space="preserve">1.  IŠ VISO* </t>
  </si>
  <si>
    <t>C.1.  Punktui</t>
  </si>
  <si>
    <t xml:space="preserve">C.2.  Punktui </t>
  </si>
  <si>
    <t xml:space="preserve">C.3.  Punktui </t>
  </si>
  <si>
    <t xml:space="preserve">C.4.  Punktui </t>
  </si>
  <si>
    <t>Metrologinės patikros sąnaudos</t>
  </si>
  <si>
    <t>Avarijų šalinimo sąnaudos</t>
  </si>
  <si>
    <t>C.5.  Punktui</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</si>
  <si>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</si>
  <si>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</si>
  <si>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</si>
  <si>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</si>
  <si>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</si>
  <si>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</si>
  <si>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</si>
  <si>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</si>
  <si>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</si>
  <si>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</si>
  <si>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</si>
  <si>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</si>
  <si>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</si>
  <si>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</si>
  <si>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</si>
  <si>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</si>
  <si>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</si>
  <si>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</si>
  <si>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</si>
  <si>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</si>
  <si>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</si>
  <si>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</si>
  <si>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</si>
  <si>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</si>
  <si>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</si>
  <si>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</si>
  <si>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</si>
  <si>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</si>
  <si>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</si>
  <si>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C.10.  Punktui</t>
  </si>
  <si>
    <t>D.11.</t>
  </si>
  <si>
    <t>C.11.  Punktui</t>
  </si>
  <si>
    <t>BENDROSIOS SĄNAUDOS</t>
  </si>
  <si>
    <t>E.1.</t>
  </si>
  <si>
    <t>E.1.1.</t>
  </si>
  <si>
    <t>E.2.1.</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</si>
  <si>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</si>
  <si>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</si>
  <si>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</si>
  <si>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</si>
  <si>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</si>
  <si>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</si>
  <si>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</si>
  <si>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</si>
  <si>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</si>
  <si>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</si>
  <si>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</si>
  <si>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</si>
  <si>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</si>
  <si>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</si>
  <si>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</si>
  <si>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</si>
  <si>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</si>
  <si>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</si>
  <si>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</si>
  <si>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</si>
  <si>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</si>
  <si>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</si>
  <si>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</si>
  <si>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</si>
  <si>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</si>
  <si>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</si>
  <si>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</si>
  <si>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</si>
  <si>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</si>
  <si>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</si>
  <si>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</si>
  <si>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</si>
  <si>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</si>
  <si>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</si>
  <si>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</si>
  <si>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</si>
  <si>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</si>
  <si>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</si>
  <si>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</si>
  <si>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</si>
  <si>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</si>
  <si>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</si>
  <si>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</si>
  <si>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Geriamojo vandens tiekimo ir nuotekų tvarkymo bei paviršinių nuotekų tvarkymo paslaugų įmonių apskaitos atskyrimo ir susijusių reikalavimų aprašo 5 priedas</t>
  </si>
  <si>
    <t>Ataskaitinio laikotarpio reguliuojamos veiklos ilgalaikio turto įsigijimo ir likutinės vertės suvestinė  ataskaita  (tūkst. Eur)</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</si>
  <si>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</si>
  <si>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</si>
  <si>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</si>
  <si>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</si>
  <si>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</si>
  <si>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</si>
  <si>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</si>
  <si>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</si>
  <si>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</si>
  <si>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</si>
  <si>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</si>
  <si>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</si>
  <si>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</si>
  <si>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</si>
  <si>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</si>
  <si>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</si>
  <si>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</si>
  <si>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</si>
  <si>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</si>
  <si>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</si>
  <si>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</si>
  <si>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</si>
  <si>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</si>
  <si>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</si>
  <si>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</si>
  <si>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</si>
  <si>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</si>
  <si>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</si>
  <si>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</si>
  <si>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</si>
  <si>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</si>
  <si>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</si>
  <si>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</si>
  <si>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</si>
  <si>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</si>
  <si>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</si>
  <si>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</si>
  <si>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</si>
  <si>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</si>
  <si>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</si>
  <si>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</si>
  <si>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</si>
  <si>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</si>
  <si>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</si>
  <si>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</si>
  <si>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Geriamojo vandens tiekimo ir nuotekų tvarkymo bei paviršinių nuotekų tvarkymo paslaugų įmonių apskaitos atskyrimo ir susijusių reikalavimų aprašo 6 priedas</t>
  </si>
  <si>
    <t>Ataskaitinio laikotarpio reguliuojamo ilgalaikio turto įsigijimo vertės (suskaičiuotos pagal Aprašo nuostatas) paskirstymo verslo vienetams ir paslaugoms ataskaita  (tūkst. Eur)</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</si>
  <si>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</si>
  <si>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</si>
  <si>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</si>
  <si>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</si>
  <si>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</si>
  <si>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vandens siurbliai, nuotekų ir dumblo siurbliai virš 5 kW, kita įranga ( siurblių valdymo įranga, elektrotechninė įranga, stacionarios ir mobilios darbo bei hidrodinaminės mašinos, staklės, sklendės, grotelės, grėbliai, grandikliai, filtrai, centrifugos)</t>
  </si>
  <si>
    <t>A.4.1.</t>
  </si>
  <si>
    <t xml:space="preserve">apskaitos prietaisai </t>
  </si>
  <si>
    <t>A.4.2.</t>
  </si>
  <si>
    <t>įrankiai (matavimo priemonės, elektriniai įrankiai ir prietaisai, gamybinis inventorius ir kt.)</t>
  </si>
  <si>
    <t>KITAS ILGALAIKIS TURTAS</t>
  </si>
  <si>
    <t>A.6.2.</t>
  </si>
  <si>
    <t>A.6.3.</t>
  </si>
  <si>
    <t>TIESIOGIAI PASKIRSTOMAS ILGALAIKIS TURTAS</t>
  </si>
  <si>
    <t>B.2.3.</t>
  </si>
  <si>
    <t>B.2.4.</t>
  </si>
  <si>
    <t>B.6.2.</t>
  </si>
  <si>
    <t>B.6.3.</t>
  </si>
  <si>
    <t>Netiesioginės sąnaudos</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</si>
  <si>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</si>
  <si>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</si>
  <si>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</si>
  <si>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</si>
  <si>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</si>
  <si>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</si>
  <si>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</si>
  <si>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</si>
  <si>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</si>
  <si>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</si>
  <si>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</si>
  <si>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</si>
  <si>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</si>
  <si>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</si>
  <si>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</si>
  <si>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</si>
  <si>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</si>
  <si>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</si>
  <si>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</si>
  <si>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</si>
  <si>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</si>
  <si>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</si>
  <si>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</si>
  <si>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</si>
  <si>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</si>
  <si>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</si>
  <si>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</si>
  <si>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</si>
  <si>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Bendrosios sąnaudos</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</si>
  <si>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</si>
  <si>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</si>
  <si>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</si>
  <si>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</si>
  <si>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</si>
  <si>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</si>
  <si>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</si>
  <si>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</si>
  <si>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</si>
  <si>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</si>
  <si>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</si>
  <si>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</si>
  <si>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</si>
  <si>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</si>
  <si>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</si>
  <si>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</si>
  <si>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</si>
  <si>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</si>
  <si>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</si>
  <si>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</si>
  <si>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</si>
  <si>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</si>
  <si>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</si>
  <si>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</si>
  <si>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</si>
  <si>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</si>
  <si>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</si>
  <si>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</si>
  <si>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</si>
  <si>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</si>
  <si>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</si>
  <si>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</si>
  <si>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</si>
  <si>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</si>
  <si>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</si>
  <si>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</si>
  <si>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</si>
  <si>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</si>
  <si>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</si>
  <si>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Geriamojo vandens tiekimo ir nuotekų tvarkymo bei paviršinių nuotekų tvarkymo paslaugų įmonių apskaitos atskyrimo ir susijusių reikalavimų aprašo 7 priedas</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</si>
  <si>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</si>
  <si>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8 priedas</t>
  </si>
  <si>
    <t>Ataskaitinio laikotarpio geriamojo vandens ir nuotekų tvarkymo paslaugų realizacija</t>
  </si>
  <si>
    <t>RODIKLIAI</t>
  </si>
  <si>
    <t>Matavimo vienetai</t>
  </si>
  <si>
    <t>G E R I A M A S I S  V A N D U O</t>
  </si>
  <si>
    <t xml:space="preserve">IŠGAUTO POŽEMINIO VANDENS KIEKIS  </t>
  </si>
  <si>
    <r>
      <t>tūkst. m</t>
    </r>
    <r>
      <rPr>
        <b/>
        <vertAlign val="superscript"/>
        <sz val="10"/>
        <rFont val="Times New Roman"/>
        <family val="1"/>
        <charset val="186"/>
      </rPr>
      <t>3</t>
    </r>
  </si>
  <si>
    <t xml:space="preserve">PARUOŠTO GERIAMOJO VANDENS KIEKIS </t>
  </si>
  <si>
    <t xml:space="preserve">PATIEKTO GERIAMOJO VANDENS KIEKIS  </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</si>
  <si>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</si>
  <si>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</si>
  <si>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</si>
  <si>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</si>
  <si>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</si>
  <si>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</si>
  <si>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</si>
  <si>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</si>
  <si>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</si>
  <si>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</si>
  <si>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</si>
  <si>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</si>
  <si>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</si>
  <si>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</si>
  <si>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</si>
  <si>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</si>
  <si>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</si>
  <si>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</si>
  <si>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</si>
  <si>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</si>
  <si>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</si>
  <si>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</si>
  <si>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</si>
  <si>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</si>
  <si>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</si>
  <si>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</si>
  <si>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</si>
  <si>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</si>
  <si>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</si>
  <si>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tūkst. m3</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</si>
  <si>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</si>
  <si>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</si>
  <si>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</si>
  <si>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</si>
  <si>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</si>
  <si>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</si>
  <si>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</si>
  <si>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</si>
  <si>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</si>
  <si>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</si>
  <si>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</si>
  <si>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</si>
  <si>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</si>
  <si>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</si>
  <si>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</si>
  <si>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scheme val="minor"/>
      </rPr>
      <t>3</t>
    </r>
  </si>
  <si>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</si>
  <si>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</si>
  <si>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</si>
  <si>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</si>
  <si>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</si>
  <si>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</si>
  <si>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</si>
  <si>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</si>
  <si>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</si>
  <si>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</si>
  <si>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</si>
  <si>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</si>
  <si>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</si>
  <si>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</si>
  <si>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</si>
  <si>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</si>
  <si>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</si>
  <si>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</si>
  <si>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</si>
  <si>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</si>
  <si>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</si>
  <si>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</si>
  <si>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</si>
  <si>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</si>
  <si>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</si>
  <si>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</si>
  <si>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</si>
  <si>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</si>
  <si>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</si>
  <si>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</si>
  <si>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</si>
  <si>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</si>
  <si>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</si>
  <si>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</si>
  <si>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</si>
  <si>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</si>
  <si>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</si>
  <si>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</si>
  <si>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</si>
  <si>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</si>
  <si>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</si>
  <si>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</si>
  <si>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</si>
  <si>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</si>
  <si>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</si>
  <si>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</si>
  <si>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</si>
  <si>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</si>
  <si>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</si>
  <si>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</si>
  <si>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</si>
  <si>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</si>
  <si>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</si>
  <si>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</si>
  <si>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</si>
  <si>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</si>
  <si>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</si>
  <si>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</si>
  <si>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</si>
  <si>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</si>
  <si>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</si>
  <si>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</si>
  <si>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</si>
  <si>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</si>
  <si>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</si>
  <si>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</si>
  <si>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</si>
  <si>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</si>
  <si>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</si>
  <si>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žm.</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</si>
  <si>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</si>
  <si>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</si>
  <si>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</si>
  <si>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</si>
  <si>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</si>
  <si>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</si>
  <si>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</si>
  <si>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</si>
  <si>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</si>
  <si>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</si>
  <si>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</si>
  <si>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</si>
  <si>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</si>
  <si>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</si>
  <si>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</si>
  <si>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</si>
  <si>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</si>
  <si>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</si>
  <si>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</si>
  <si>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</si>
  <si>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</si>
  <si>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</si>
  <si>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</si>
  <si>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</si>
  <si>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</si>
  <si>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</si>
  <si>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</si>
  <si>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</si>
  <si>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</si>
  <si>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</si>
  <si>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</si>
  <si>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</si>
  <si>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</si>
  <si>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</si>
  <si>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</si>
  <si>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Geriamojo vandens tiekimo ir nuotekų tvarkymo bei paviršinių nuotekų tvarkymo paslaugų įmonių apskaitos atskyrimo ir susijusių reikalavimų aprašo 9 priedas</t>
  </si>
  <si>
    <t>Ataskaitinio laikotarpio technologiniai rodikliai</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</si>
  <si>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</si>
  <si>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</si>
  <si>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</si>
  <si>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</si>
  <si>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</si>
  <si>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</si>
  <si>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</si>
  <si>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</si>
  <si>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</si>
  <si>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</si>
  <si>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</si>
  <si>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</si>
  <si>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</si>
  <si>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</si>
  <si>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</si>
  <si>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</si>
  <si>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</si>
  <si>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</si>
  <si>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</si>
  <si>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</si>
  <si>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</si>
  <si>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</si>
  <si>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</si>
  <si>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</si>
  <si>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</si>
  <si>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</si>
  <si>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</si>
  <si>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</si>
  <si>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</si>
  <si>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</si>
  <si>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</si>
  <si>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</si>
  <si>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</si>
  <si>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</si>
  <si>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</si>
  <si>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</si>
  <si>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</si>
  <si>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</si>
  <si>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</si>
  <si>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</si>
  <si>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</si>
  <si>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</si>
  <si>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</si>
  <si>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</si>
  <si>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</si>
  <si>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</si>
  <si>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</si>
  <si>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</si>
  <si>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</si>
  <si>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</si>
  <si>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</si>
  <si>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</si>
  <si>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</si>
  <si>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</si>
  <si>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</si>
  <si>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</si>
  <si>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</si>
  <si>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</si>
  <si>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</si>
  <si>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</si>
  <si>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</si>
  <si>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</si>
  <si>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</si>
  <si>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</si>
  <si>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</si>
  <si>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</si>
  <si>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</si>
  <si>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Vidutinis svertinis vandens pakėlimo aukštis ruošime (įvertinant slėgį)</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</si>
  <si>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</si>
  <si>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</si>
  <si>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</si>
  <si>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</si>
  <si>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</si>
  <si>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</si>
  <si>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</si>
  <si>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</si>
  <si>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D.5.1.</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</si>
  <si>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</si>
  <si>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</si>
  <si>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</si>
  <si>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</si>
  <si>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</si>
  <si>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</si>
  <si>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</si>
  <si>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</si>
  <si>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</si>
  <si>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</si>
  <si>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</si>
  <si>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</si>
  <si>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</si>
  <si>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</si>
  <si>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</si>
  <si>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</si>
  <si>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</si>
  <si>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</si>
  <si>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</si>
  <si>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</si>
  <si>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</si>
  <si>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</si>
  <si>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</si>
  <si>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</si>
  <si>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</si>
  <si>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</si>
  <si>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</si>
  <si>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</si>
  <si>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</si>
  <si>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</si>
  <si>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</si>
  <si>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</si>
  <si>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</si>
  <si>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</si>
  <si>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</si>
  <si>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</si>
  <si>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</si>
  <si>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</si>
  <si>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</si>
  <si>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</si>
  <si>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</si>
  <si>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</si>
  <si>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</si>
  <si>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</si>
  <si>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</si>
  <si>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</si>
  <si>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</si>
  <si>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</si>
  <si>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</si>
  <si>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</si>
  <si>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</si>
  <si>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</si>
  <si>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</si>
  <si>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</si>
  <si>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</si>
  <si>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</si>
  <si>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</si>
  <si>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</si>
  <si>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</si>
  <si>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</si>
  <si>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</si>
  <si>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</si>
  <si>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</si>
  <si>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</si>
  <si>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</si>
  <si>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</si>
  <si>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</si>
  <si>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</si>
  <si>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</si>
  <si>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</si>
  <si>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</si>
  <si>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</si>
  <si>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</si>
  <si>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</si>
  <si>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</si>
  <si>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</si>
  <si>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</si>
  <si>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</si>
  <si>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</si>
  <si>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</si>
  <si>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</si>
  <si>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</si>
  <si>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</si>
  <si>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</si>
  <si>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</si>
  <si>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</si>
  <si>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tonos</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</si>
  <si>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</si>
  <si>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</si>
  <si>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</si>
  <si>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</si>
  <si>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</si>
  <si>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</si>
  <si>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</si>
  <si>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</si>
  <si>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</si>
  <si>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</si>
  <si>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</si>
  <si>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</si>
  <si>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</si>
  <si>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</si>
  <si>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</si>
  <si>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</si>
  <si>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</si>
  <si>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</si>
  <si>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</si>
  <si>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</si>
  <si>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</si>
  <si>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</si>
  <si>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</si>
  <si>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</si>
  <si>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</si>
  <si>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</si>
  <si>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</si>
  <si>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</si>
  <si>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</si>
  <si>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</si>
  <si>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</si>
  <si>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</si>
  <si>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</si>
  <si>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</si>
  <si>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</si>
  <si>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</si>
  <si>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</si>
  <si>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</si>
  <si>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</si>
  <si>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</si>
  <si>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</si>
  <si>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</si>
  <si>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</si>
  <si>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</si>
  <si>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</si>
  <si>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</si>
  <si>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</si>
  <si>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</si>
  <si>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</si>
  <si>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</si>
  <si>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</si>
  <si>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</si>
  <si>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</si>
  <si>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</si>
  <si>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</si>
  <si>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</si>
  <si>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</si>
  <si>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</si>
  <si>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</si>
  <si>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</si>
  <si>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</si>
  <si>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</si>
  <si>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</si>
  <si>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</si>
  <si>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</si>
  <si>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</si>
  <si>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</si>
  <si>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</si>
  <si>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</si>
  <si>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</si>
  <si>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</si>
  <si>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</si>
  <si>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</si>
  <si>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</si>
  <si>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</si>
  <si>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</si>
  <si>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</si>
  <si>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</si>
  <si>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</si>
  <si>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</si>
  <si>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</si>
  <si>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</si>
  <si>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</si>
  <si>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</si>
  <si>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</si>
  <si>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</si>
  <si>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</si>
  <si>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</si>
  <si>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</si>
  <si>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</si>
  <si>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</si>
  <si>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</si>
  <si>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</si>
  <si>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</si>
  <si>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</si>
  <si>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</si>
  <si>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</si>
  <si>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</si>
  <si>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</si>
  <si>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</si>
  <si>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</si>
  <si>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</si>
  <si>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</si>
  <si>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</si>
  <si>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</si>
  <si>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</si>
  <si>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</si>
  <si>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</si>
  <si>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</si>
  <si>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</si>
  <si>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</si>
  <si>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</si>
  <si>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</si>
  <si>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</si>
  <si>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</si>
  <si>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</si>
  <si>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</si>
  <si>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</si>
  <si>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</si>
  <si>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</si>
  <si>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</si>
  <si>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</si>
  <si>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</si>
  <si>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</si>
  <si>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</si>
  <si>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</si>
  <si>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</si>
  <si>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</si>
  <si>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</si>
  <si>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</si>
  <si>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</si>
  <si>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</si>
  <si>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</si>
  <si>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Geriamojo vandens tiekimo ir nuotekų tvarkymo bei paviršinių nuotekų tvarkymo paslaugų įmonių apskaitos atskyrimo ir susijusių reikalavimų aprašo 10 priedas</t>
  </si>
  <si>
    <t xml:space="preserve">Ataskaitinio laikotarpio personalo duomenų ataskaita </t>
  </si>
  <si>
    <t>RODIKLIS</t>
  </si>
  <si>
    <t>Pastabos</t>
  </si>
  <si>
    <t>Vidutinis sąlyginis darbuotojų skaičius</t>
  </si>
  <si>
    <t>Vidutinis sąrašinis darbuotojų skaičius</t>
  </si>
  <si>
    <t>A</t>
  </si>
  <si>
    <t xml:space="preserve">DARBUOTOJŲ SKAIČIUS ĮMONĖJE IŠ VISO </t>
  </si>
  <si>
    <t>B</t>
  </si>
  <si>
    <t xml:space="preserve">DARBUOTOJŲ SKAIČIUS REGULIUOJAMOJE VEIKLOJE </t>
  </si>
  <si>
    <t>B.1</t>
  </si>
  <si>
    <t xml:space="preserve">Tiesiogiai priskirtų reguliuojamai veiklai darbuotojų skaičius </t>
  </si>
  <si>
    <t>Geriamojo vandens tiekimo (GVT) veikloje</t>
  </si>
  <si>
    <t>B.1.1.1.</t>
  </si>
  <si>
    <t>iš šio skaičiaus:                     vandens gavyboje</t>
  </si>
  <si>
    <t>B.1.1.2.</t>
  </si>
  <si>
    <t>vandens ruošime</t>
  </si>
  <si>
    <t>B.1.1.3.</t>
  </si>
  <si>
    <t>vandens pristatyme</t>
  </si>
  <si>
    <t xml:space="preserve">Nuotekų tvarkymo (NT) veikloje
</t>
  </si>
  <si>
    <t>B.1.2.1.</t>
  </si>
  <si>
    <t>iš šio skaičiaus:    nuotekų surinkime</t>
  </si>
  <si>
    <t>B.1.2.2.</t>
  </si>
  <si>
    <t>nuotekų valyme</t>
  </si>
  <si>
    <t>B.1.2.3.</t>
  </si>
  <si>
    <t>nuotekų dumblo tvarkyme</t>
  </si>
  <si>
    <t>Paviršinių nuotekų tvarkymo veikloje*</t>
  </si>
  <si>
    <t>B.1.4.</t>
  </si>
  <si>
    <t xml:space="preserve">Apskaitos veikloje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</si>
  <si>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</si>
  <si>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</si>
  <si>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</si>
  <si>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</si>
  <si>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</si>
  <si>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</si>
  <si>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</si>
  <si>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</si>
  <si>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</si>
  <si>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</si>
  <si>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</si>
  <si>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</si>
  <si>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tūkst. Eur</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</si>
  <si>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</si>
  <si>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</si>
  <si>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</si>
  <si>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</si>
  <si>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</si>
  <si>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</si>
  <si>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</si>
  <si>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</si>
  <si>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</si>
  <si>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</si>
  <si>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</si>
  <si>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</si>
  <si>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</si>
  <si>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</si>
  <si>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</si>
  <si>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 pildyti tik esant atskirai paviršinių nuotekų tvarkymo sistemai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</si>
  <si>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</si>
  <si>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</si>
  <si>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Geriamojo vandens tiekimo ir nuotekų tvarkymo bei paviršinių nuotekų tvarkymo paslaugų įmonių apskaitos atskyrimo ir susijusių reikalavimų aprašo 11 priedas</t>
  </si>
  <si>
    <t>Ataskaitinio laikotarpio elektros energijos (įskaitant ir savo pasigamintą) suvartojimo ataskaita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</si>
  <si>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</si>
  <si>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</si>
  <si>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</si>
  <si>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</si>
  <si>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</si>
  <si>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A.1.1.2.</t>
  </si>
  <si>
    <t>A.1.1.3.</t>
  </si>
  <si>
    <t>A.1.1.4.</t>
  </si>
  <si>
    <t xml:space="preserve"> nuotekų surinkime</t>
  </si>
  <si>
    <t>A.1.1.5.</t>
  </si>
  <si>
    <t>A.1.1.6.</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</si>
  <si>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</si>
  <si>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</si>
  <si>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</si>
  <si>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</si>
  <si>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</si>
  <si>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</si>
  <si>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</si>
  <si>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</si>
  <si>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</si>
  <si>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</si>
  <si>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</si>
  <si>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</si>
  <si>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</si>
  <si>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</si>
  <si>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</si>
  <si>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</si>
  <si>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</si>
  <si>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</si>
  <si>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</si>
  <si>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</si>
  <si>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color theme="1"/>
        <rFont val="Times New Roman"/>
        <family val="1"/>
        <charset val="186"/>
      </rPr>
      <t>2</t>
    </r>
    <r>
      <rPr>
        <b/>
        <sz val="10"/>
        <color theme="1"/>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</si>
  <si>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</si>
  <si>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</si>
  <si>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</si>
  <si>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</si>
  <si>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</si>
  <si>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vandens pristatyme (įvertinant slėgį)</t>
  </si>
  <si>
    <t>F.1.1.3.</t>
  </si>
  <si>
    <t xml:space="preserve">Patiekto geriamojo vandens kiekis  </t>
  </si>
  <si>
    <r>
      <t>tūkst. m</t>
    </r>
    <r>
      <rPr>
        <b/>
        <i/>
        <vertAlign val="superscript"/>
        <sz val="10"/>
        <rFont val="Times New Roman"/>
        <family val="1"/>
        <charset val="186"/>
      </rPr>
      <t>3</t>
    </r>
  </si>
  <si>
    <t>8 priedas</t>
  </si>
  <si>
    <t>F.1.2.</t>
  </si>
  <si>
    <t>Elektros energijos suvartojimas vandens ruošimo veikloje</t>
  </si>
  <si>
    <t>kWh/m³</t>
  </si>
  <si>
    <t>F.1.2.1.</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</si>
  <si>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</si>
  <si>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</si>
  <si>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</si>
  <si>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</si>
  <si>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</si>
  <si>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</si>
  <si>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</si>
  <si>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</si>
  <si>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</si>
  <si>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</si>
  <si>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r>
      <t>tūkst. m</t>
    </r>
    <r>
      <rPr>
        <b/>
        <i/>
        <vertAlign val="superscript"/>
        <sz val="10"/>
        <color theme="1"/>
        <rFont val="Times New Roman"/>
        <family val="1"/>
        <charset val="186"/>
      </rPr>
      <t>3</t>
    </r>
  </si>
  <si>
    <t>F.1.4.</t>
  </si>
  <si>
    <t>Elektros energijos suvartojimas nuotekoms valyti</t>
  </si>
  <si>
    <t>kWh/tona</t>
  </si>
  <si>
    <t>F.1.4.1.</t>
  </si>
  <si>
    <t>Pašalinta teršalų iš išvalytų atitekančių nuotekų (BDS7)</t>
  </si>
  <si>
    <t>F.1.5.</t>
  </si>
  <si>
    <t>Elektros energijos vidutinė kaina reguliuojamoje veikloje</t>
  </si>
  <si>
    <t>Eur/kWh</t>
  </si>
  <si>
    <t>F.1.5.1.</t>
  </si>
  <si>
    <t>Elektros energijos sąnaudos reguliuojamoje veikloje</t>
  </si>
  <si>
    <t>Ūkio subjektas:</t>
  </si>
  <si>
    <t>Geriamojo vandens tiekimo ir nuotekų tvarkymo bei paviršinių nuotekų tvarkymo paslaugų įmonių apskaitos atskyrimo ir susijusių reikalavimų aprašo 
12 priedas</t>
  </si>
  <si>
    <t>Ataskaitinis laikotarpis:</t>
  </si>
  <si>
    <r>
      <t>LR klimato kaitos mažinimo, šiltnamio efektą sukeliančių dujų mažinimo, aplinkos apsaugos tikslus atitinkančio reguliuojamo turto likutinės vertės</t>
    </r>
    <r>
      <rPr>
        <b/>
        <vertAlign val="superscript"/>
        <sz val="12"/>
        <rFont val="Times New Roman"/>
        <family val="1"/>
      </rPr>
      <t>1</t>
    </r>
    <r>
      <rPr>
        <b/>
        <sz val="12"/>
        <rFont val="Times New Roman"/>
        <family val="1"/>
        <charset val="186"/>
      </rPr>
      <t xml:space="preserve"> (suskaičiuotos pagal Aprašo nuostatas) (tūkst.Eur)</t>
    </r>
  </si>
  <si>
    <t>5.1 Apskaitos veikla</t>
  </si>
  <si>
    <t>1. Šiame priede nurodomas turtas,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</si>
  <si>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t>Ūkio subjektas: UAB „Kretingos vandenys“</t>
  </si>
  <si>
    <t>Ataskaitinis laikotarpis: 2022-01-01 - 2022-12-31</t>
  </si>
  <si>
    <t>C.1.  Punktui Tiesiogiai paslaugoms priskirto naudojamo turto buhalterinė įsigijimo vertė</t>
  </si>
  <si>
    <t>C1.Elektros energija įrenginiams</t>
  </si>
  <si>
    <t>C2.Elektros energija patalpų eksploatacijai</t>
  </si>
  <si>
    <t>C.2.  Punktui  Tiesiogiai paslaugoms priskirto naudojamo turto buhalterinė įsigijimo vertė</t>
  </si>
  <si>
    <t>E1.Kuras mašinoms ir gamybiniam transportui</t>
  </si>
  <si>
    <t>E2.Kuras lengviesiams automobiliams</t>
  </si>
  <si>
    <t>C.3.  Punktui  Tiesiogiai paslaugoms priskirto naudojamo turto buhalterinė įsigijimo vertė</t>
  </si>
  <si>
    <t>C3.Šilumos energija</t>
  </si>
  <si>
    <t>C.4.  Punktui  Tiesiogiai paslaugoms priskirto naudojamo turto buhalterinė įsigijimo vertė</t>
  </si>
  <si>
    <t>A3.Eksploatacinės medžiagos ir remontas</t>
  </si>
  <si>
    <t>A4.Remonto ir aptarnavimo paslaugų pirkimo sąnaudos</t>
  </si>
  <si>
    <t>A5.Metrologinės patikros sąnaudos</t>
  </si>
  <si>
    <t>A6.Avarijų šalinimo sąnaudos</t>
  </si>
  <si>
    <t xml:space="preserve">A7.Kitos techninio aptarnavimo ir patikros paslaugos </t>
  </si>
  <si>
    <t>A1.Ilgalaikio turto nusidėvėjimas</t>
  </si>
  <si>
    <t>C.5.  Punktui Tiesiogiai paslaugoms priskirto naudojamo turto buhalterinė įsigijimo vertė</t>
  </si>
  <si>
    <t>C.6.  Punktui Tiesiogiai paslaugoms priskirto naudojamo turto buhalterinė įsigijimo vertė</t>
  </si>
  <si>
    <t>B1.Darbo užmokestis</t>
  </si>
  <si>
    <t>B2.Soc. draudimas</t>
  </si>
  <si>
    <t>B3.Darbo saugos priemonės</t>
  </si>
  <si>
    <t>B5.Kitos personalo sąnaudos</t>
  </si>
  <si>
    <t>C.7.  Punktui Tiesiogiai paslaugoms priskirto naudojamo turto buhalterinė įsigijimo vertė</t>
  </si>
  <si>
    <t>L3.Nekilnojamo turto mokesčai</t>
  </si>
  <si>
    <t>L4.Žemės nuomos mokesčiai</t>
  </si>
  <si>
    <t>L6.Kiti mokesčiai</t>
  </si>
  <si>
    <t>C.8.  Punktui Tiesiogiai paslaugoms priskirto naudojamo turto buhalterinė įsigijimo vertė</t>
  </si>
  <si>
    <t>I1.Bankų paslaugos</t>
  </si>
  <si>
    <t xml:space="preserve">K12.Kitos finansinės sąnaudos			</t>
  </si>
  <si>
    <t>C.9.  Punktui Tiesiogiai paslaugoms priskirto naudojamo turto buhalterinė įsigijimo vertė</t>
  </si>
  <si>
    <t>I3.Teisinės paslaugos</t>
  </si>
  <si>
    <t xml:space="preserve">K8.Žyminio mokesčio sąnaudos			</t>
  </si>
  <si>
    <t>I9.Konsultacinės paslaugos</t>
  </si>
  <si>
    <t>I2.Telekomunikacijos paslaugos</t>
  </si>
  <si>
    <t>K6.Pašto, pasiuntinių paslaugų sąnaudos</t>
  </si>
  <si>
    <t>K1.Kanceliarinės sąnaudos</t>
  </si>
  <si>
    <t xml:space="preserve">I7.Org. inventoriaus aptarnavimo sąnaudos		</t>
  </si>
  <si>
    <t xml:space="preserve">K7.Profesinės literatūros, spaudos sąnaudos			</t>
  </si>
  <si>
    <t>I6.Patalpų priežiūros paslaugų pirkimo sąnaudos</t>
  </si>
  <si>
    <t>I10.Apskaitos ir audito paslaugų pirkimo sąnaudos</t>
  </si>
  <si>
    <t>F1.Transporto paslaugų pirkimo sąnaudos</t>
  </si>
  <si>
    <t>I4.Gyventojų įmokų administravimas</t>
  </si>
  <si>
    <t>K3.Vartotojų informavimo paslaugų pirkimo sąnaudos</t>
  </si>
  <si>
    <t>K5.Administracinės ir kitos sąnaudos</t>
  </si>
  <si>
    <t>K4.Rinkodaros ir pardavimų sąnaudos</t>
  </si>
  <si>
    <t>C.10.  Punktui Tiesiogiai paslaugoms priskirto naudojamo turto buhalterinė įsigijimo vertė</t>
  </si>
  <si>
    <t xml:space="preserve">K10.Kitos pastovios sąnaudos			</t>
  </si>
  <si>
    <t>C.11.  Punktui Tiesiogiai paslaugoms priskirto naudojamo turto buhalterinė įsigijimo vertė</t>
  </si>
  <si>
    <t>I.1.standartinė programinė įranga</t>
  </si>
  <si>
    <t>C.1.1  Punktui Tiesiogiai paslaugoms priskirto naudojamo turto buhalterinė įsigijimo vertė</t>
  </si>
  <si>
    <t>I.1.spec. programinė įranga</t>
  </si>
  <si>
    <t>C.1.2.  Punktui Tiesiogiai paslaugoms priskirto naudojamo turto buhalterinė įsigijimo vertė</t>
  </si>
  <si>
    <t>I.1.kitas nematerialus turtas</t>
  </si>
  <si>
    <t>C.1.3.  Punktui Tiesiogiai paslaugoms priskirto naudojamo turto buhalterinė įsigijimo vertė</t>
  </si>
  <si>
    <t>II.2.1.Pastatai</t>
  </si>
  <si>
    <t>C.2.1  Punktui Tiesiogiai paslaugoms priskirto naudojamo turto buhalterinė įsigijimo vertė</t>
  </si>
  <si>
    <t xml:space="preserve">II.2.2.keliai, šaligatviai ir tvoros </t>
  </si>
  <si>
    <t>C.2.2. Punktui Tiesiogiai paslaugoms priskirto naudojamo turto buhalterinė įsigijimo vertė</t>
  </si>
  <si>
    <t>II.2.3.vamzdynai</t>
  </si>
  <si>
    <t>C.2.3  Punktui Tiesiogiai paslaugoms priskirto naudojamo turto buhalterinė įsigijimo vertė</t>
  </si>
  <si>
    <t>II.2.4.Kiti įrenginiai</t>
  </si>
  <si>
    <t>C.2.4  Punktui Tiesiogiai paslaugoms priskirto naudojamo turto buhalterinė įsigijimo vertė</t>
  </si>
  <si>
    <t>II.3.1.vandens siurbliai, nuotekų ir dumblo siurbliai virš 5 kW, kita įranga</t>
  </si>
  <si>
    <t>C.3.1.  Punktui Tiesiogiai paslaugoms priskirto naudojamo turto buhalterinė įsigijimo vertė</t>
  </si>
  <si>
    <t>II.3.2.nuotekų ir dumblo siurbliai iki 5 kW</t>
  </si>
  <si>
    <t>C.3.2.  Punktui Tiesiogiai paslaugoms priskirto naudojamo turto buhalterinė įsigijimo vertė</t>
  </si>
  <si>
    <t>II.4.1. apskaitos prietaisai</t>
  </si>
  <si>
    <t>C.4.1  Punktui Tiesiogiai paslaugoms priskirto naudojamo turto buhalterinė įsigijimo vertė</t>
  </si>
  <si>
    <t>II.4.2. įrankiai</t>
  </si>
  <si>
    <t>C.4.2  Punktui Tiesiogiai paslaugoms priskirto naudojamo turto buhalterinė įsigijimo vertė</t>
  </si>
  <si>
    <t>II.5.1.lengvieji automobiliai</t>
  </si>
  <si>
    <t>C.5.1  Punktui Tiesiogiai paslaugoms priskirto naudojamo turto buhalterinė įsigijimo vertė</t>
  </si>
  <si>
    <t>II.5.2.kitos transporto priemonės</t>
  </si>
  <si>
    <t>C.5.2.  Punktui Tiesiogiai paslaugoms priskirto naudojamo turto buhalterinė įsigijimo vertė</t>
  </si>
  <si>
    <t>II.6.1. (įrašyti)</t>
  </si>
  <si>
    <t>C.6.1.  Punktui Tiesiogiai paslaugoms priskirto naudojamo turto buhalterinė įsigijimo vertė</t>
  </si>
  <si>
    <t>II.6.2. (įrašyti)</t>
  </si>
  <si>
    <t>C.6.2.  Punktui Tiesiogiai paslaugoms priskirto naudojamo turto buhalterinė įsigijimo vertė</t>
  </si>
  <si>
    <t>II.6.3. (įrašyti)</t>
  </si>
  <si>
    <t>C.6.3.  Punktui Tiesiogiai paslaugoms priskirto naudojamo turto buhalterinė įsigijimo vertė</t>
  </si>
  <si>
    <t>II.Gavyba</t>
  </si>
  <si>
    <t>II.Ruošimas</t>
  </si>
  <si>
    <t>II.Pristatymas</t>
  </si>
  <si>
    <t>III.Surinkimas</t>
  </si>
  <si>
    <t>III.Valymas</t>
  </si>
  <si>
    <t>III.Dumblas</t>
  </si>
  <si>
    <t>III.Pav.nuotekos</t>
  </si>
  <si>
    <t>I.Apskaitos veikla</t>
  </si>
  <si>
    <t>IV.Kita_reguliuojama</t>
  </si>
  <si>
    <t>V.Nereguliuojama</t>
  </si>
  <si>
    <t>(įrašyti)</t>
  </si>
  <si>
    <t>II.2.2.1.keliai</t>
  </si>
  <si>
    <t>II.2.2.2.aikštelės</t>
  </si>
  <si>
    <t>II.2.2.3.šaligatviai</t>
  </si>
  <si>
    <t xml:space="preserve">II.2.2.4.tvoros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</si>
</sst>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_(* \(#,##0\);_(* &quot;-&quot;_);_(@_)"/>
    <numFmt numFmtId="165" formatCode="_-* #,##0.00\ _€_-;\-* #,##0.00\ _€_-;_-* &quot;-&quot;??\ _€_-;_-@_-"/>
    <numFmt numFmtId="166" formatCode="0.00000"/>
    <numFmt numFmtId="167" formatCode="#,##0.00000"/>
    <numFmt numFmtId="168" formatCode="#,##0.0000"/>
    <numFmt numFmtId="169" formatCode="0.000"/>
    <numFmt numFmtId="170" formatCode="#,##0.0000000"/>
    <numFmt numFmtId="171" formatCode="#,##0.0"/>
    <numFmt numFmtId="172" formatCode="_-* #,##0.00\ _L_t_-;\-* #,##0.00\ _L_t_-;_-* &quot;-&quot;??\ _L_t_-;_-@_-"/>
    <numFmt numFmtId="173" formatCode="0.0"/>
    <numFmt numFmtId="174" formatCode="0.0%"/>
    <numFmt numFmtId="175" formatCode="#,##0.000"/>
  </numFmts>
  <fonts count="64">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sz val="11"/>
      <color rgb="FFFF0000"/>
      <name val="Calibri"/>
      <family val="2"/>
      <charset val="186"/>
      <scheme val="minor"/>
    </font>
    <font>
      <sz val="11"/>
      <color theme="0"/>
      <name val="Calibri"/>
      <family val="2"/>
      <charset val="186"/>
      <scheme val="minor"/>
    </font>
    <font>
      <sz val="9"/>
      <color theme="1"/>
      <name val="Times New Roman"/>
      <family val="1"/>
      <charset val="186"/>
    </font>
    <font>
      <b/>
      <sz val="12"/>
      <color theme="1"/>
      <name val="Times New Roman"/>
      <family val="1"/>
      <charset val="186"/>
    </font>
    <font>
      <sz val="12"/>
      <name val="Times New Roman"/>
      <family val="1"/>
      <charset val="186"/>
    </font>
    <font>
      <b/>
      <sz val="10"/>
      <color theme="1"/>
      <name val="Times New Roman"/>
      <family val="1"/>
    </font>
    <font>
      <sz val="10"/>
      <color theme="1"/>
      <name val="Times New Roman"/>
      <family val="1"/>
    </font>
    <font>
      <strike/>
      <sz val="10"/>
      <color theme="1"/>
      <name val="Times New Roman"/>
      <family val="1"/>
    </font>
    <font>
      <sz val="10"/>
      <name val="Times New Roman"/>
      <family val="1"/>
    </font>
    <font>
      <sz val="10"/>
      <color theme="1"/>
      <name val="Times New Roman"/>
      <family val="1"/>
      <charset val="186"/>
    </font>
    <font>
      <sz val="11"/>
      <color theme="1"/>
      <name val="Times New Roman"/>
      <family val="1"/>
      <charset val="186"/>
    </font>
    <font>
      <sz val="11"/>
      <name val="Calibri"/>
      <family val="2"/>
      <scheme val="minor"/>
    </font>
    <font>
      <sz val="11"/>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0"/>
      <color theme="1"/>
      <name val="Calibri"/>
      <family val="2"/>
      <charset val="186"/>
      <scheme val="minor"/>
    </font>
    <font>
      <b/>
      <sz val="10"/>
      <name val="Times New Roman Baltic"/>
      <charset val="186"/>
    </font>
    <font>
      <b/>
      <sz val="11"/>
      <name val="Times New Roman"/>
      <family val="1"/>
      <charset val="186"/>
    </font>
    <font>
      <b/>
      <sz val="10"/>
      <name val="TimesLT"/>
      <charset val="186"/>
    </font>
    <font>
      <b/>
      <sz val="10"/>
      <color theme="1"/>
      <name val="Times New Roman"/>
      <family val="1"/>
      <charset val="186"/>
    </font>
    <font>
      <b/>
      <sz val="11"/>
      <color theme="1"/>
      <name val="Times New Roman"/>
      <family val="1"/>
      <charset val="186"/>
    </font>
    <font>
      <sz val="10"/>
      <color rgb="FFFF0000"/>
      <name val="Times New Roman"/>
      <family val="1"/>
      <charset val="186"/>
    </font>
    <font>
      <sz val="11"/>
      <color rgb="FFFF0000"/>
      <name val="Times New Roman"/>
      <family val="1"/>
      <charset val="186"/>
    </font>
    <font>
      <b/>
      <sz val="9"/>
      <name val="Times New Roman"/>
      <family val="1"/>
      <charset val="186"/>
    </font>
    <font>
      <sz val="9"/>
      <name val="Times New Roman"/>
      <family val="1"/>
      <charset val="186"/>
    </font>
    <font>
      <i/>
      <sz val="9"/>
      <name val="Times New Roman"/>
      <family val="1"/>
      <charset val="186"/>
    </font>
    <font>
      <b/>
      <i/>
      <sz val="9"/>
      <name val="Times New Roman"/>
      <family val="1"/>
      <charset val="186"/>
    </font>
    <font>
      <i/>
      <sz val="11"/>
      <name val="Times New Roman"/>
      <family val="1"/>
      <charset val="186"/>
    </font>
    <font>
      <i/>
      <sz val="10"/>
      <color rgb="FFFF0000"/>
      <name val="Times New Roman"/>
      <family val="1"/>
      <charset val="186"/>
    </font>
    <font>
      <i/>
      <sz val="11"/>
      <color rgb="FFFF0000"/>
      <name val="Times New Roman"/>
      <family val="1"/>
      <charset val="186"/>
    </font>
    <font>
      <sz val="11"/>
      <color rgb="FF0000FF"/>
      <name val="Times New Roman"/>
      <family val="1"/>
      <charset val="186"/>
    </font>
    <font>
      <b/>
      <sz val="9"/>
      <color theme="1"/>
      <name val="Times New Roman"/>
      <family val="1"/>
      <charset val="186"/>
    </font>
    <font>
      <sz val="9"/>
      <color rgb="FF0000FF"/>
      <name val="Times New Roman"/>
      <family val="1"/>
      <charset val="186"/>
    </font>
    <font>
      <i/>
      <sz val="10"/>
      <name val="Times New Roman"/>
      <family val="1"/>
      <charset val="186"/>
    </font>
    <font>
      <sz val="11"/>
      <name val="Calibri"/>
      <family val="2"/>
      <charset val="186"/>
      <scheme val="minor"/>
    </font>
    <font>
      <b/>
      <sz val="10"/>
      <name val="Times New Roman"/>
      <family val="1"/>
    </font>
    <font>
      <i/>
      <sz val="11"/>
      <color theme="0"/>
      <name val="Calibri"/>
      <family val="2"/>
      <charset val="186"/>
      <scheme val="minor"/>
    </font>
    <font>
      <b/>
      <i/>
      <sz val="10"/>
      <name val="Times New Roman"/>
      <family val="1"/>
      <charset val="186"/>
    </font>
    <font>
      <i/>
      <sz val="11"/>
      <color theme="1"/>
      <name val="Times New Roman"/>
      <family val="1"/>
      <charset val="186"/>
    </font>
    <font>
      <sz val="10"/>
      <name val="Arial"/>
      <family val="2"/>
      <charset val="186"/>
    </font>
    <font>
      <sz val="11"/>
      <color theme="0"/>
      <name val="Times New Roman"/>
      <family val="1"/>
      <charset val="186"/>
    </font>
    <font>
      <sz val="10"/>
      <name val="Arial"/>
      <family val="2"/>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scheme val="minor"/>
    </font>
    <font>
      <sz val="10"/>
      <name val="Calibri"/>
      <family val="2"/>
      <charset val="186"/>
      <scheme val="minor"/>
    </font>
    <font>
      <sz val="12"/>
      <name val="TimesLT"/>
      <family val="1"/>
    </font>
    <font>
      <vertAlign val="subscript"/>
      <sz val="10"/>
      <name val="Times New Roman"/>
      <family val="1"/>
      <charset val="186"/>
    </font>
    <font>
      <b/>
      <vertAlign val="subscript"/>
      <sz val="10"/>
      <name val="Times New Roman"/>
      <family val="1"/>
      <charset val="186"/>
    </font>
    <font>
      <sz val="12"/>
      <name val="Times New Roman Baltic"/>
      <charset val="186"/>
    </font>
    <font>
      <b/>
      <sz val="11"/>
      <name val="Times New Roman Baltic"/>
      <charset val="186"/>
    </font>
    <font>
      <b/>
      <sz val="8"/>
      <name val="Arial"/>
      <family val="2"/>
      <charset val="186"/>
    </font>
    <font>
      <sz val="11"/>
      <color theme="1"/>
      <name val="Calibri"/>
      <family val="2"/>
      <scheme val="minor"/>
    </font>
    <font>
      <b/>
      <vertAlign val="subscript"/>
      <sz val="10"/>
      <color theme="1"/>
      <name val="Times New Roman"/>
      <family val="1"/>
      <charset val="186"/>
    </font>
    <font>
      <b/>
      <i/>
      <vertAlign val="subscript"/>
      <sz val="10"/>
      <name val="Times New Roman"/>
      <family val="1"/>
      <charset val="186"/>
    </font>
    <font>
      <b/>
      <i/>
      <vertAlign val="superscript"/>
      <sz val="10"/>
      <name val="Times New Roman"/>
      <family val="1"/>
      <charset val="186"/>
    </font>
    <font>
      <b/>
      <i/>
      <vertAlign val="superscript"/>
      <sz val="10"/>
      <color theme="1"/>
      <name val="Times New Roman"/>
      <family val="1"/>
      <charset val="186"/>
    </font>
    <font>
      <b/>
      <vertAlign val="superscript"/>
      <sz val="12"/>
      <name val="Times New Roman"/>
      <family val="1"/>
    </font>
    <font>
      <i/>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right style="thin">
        <color indexed="64"/>
      </right>
      <top style="thin">
        <color auto="1"/>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auto="1"/>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diagonal/>
    </border>
    <border>
      <left style="medium">
        <color indexed="64"/>
      </left>
      <right style="double">
        <color indexed="64"/>
      </right>
      <top style="double">
        <color indexed="64"/>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7" fillId="0" borderId="0"/>
    <xf numFmtId="0" fontId="14" fillId="0" borderId="0"/>
    <xf numFmtId="165" fontId="1" fillId="0" borderId="0" applyFont="0" applyFill="0" applyBorder="0" applyAlignment="0" applyProtection="0"/>
    <xf numFmtId="0" fontId="43" fillId="0" borderId="0"/>
    <xf numFmtId="0" fontId="45" fillId="0" borderId="0"/>
    <xf numFmtId="172" fontId="1" fillId="0" borderId="0" applyFont="0" applyFill="0" applyBorder="0" applyAlignment="0" applyProtection="0"/>
    <xf numFmtId="0" fontId="51" fillId="0" borderId="0"/>
    <xf numFmtId="0" fontId="7" fillId="0" borderId="0"/>
    <xf numFmtId="0" fontId="54" fillId="0" borderId="0"/>
    <xf numFmtId="0" fontId="1" fillId="0" borderId="0"/>
    <xf numFmtId="0" fontId="57" fillId="0" borderId="0"/>
  </cellStyleXfs>
  <cellXfs count="1203">
    <xf numFmtId="0" fontId="0" fillId="0" borderId="0" xfId="0"/>
    <xf numFmtId="0" fontId="5" fillId="0" borderId="0" xfId="0" applyFont="1" applyAlignment="1">
      <alignment horizontal="center" vertical="center" wrapText="1"/>
    </xf>
    <xf numFmtId="0" fontId="6" fillId="0" borderId="0" xfId="0" applyFont="1" applyAlignment="1" applyProtection="1">
      <alignment vertical="center" wrapText="1"/>
      <protection hidden="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8" fillId="2" borderId="2" xfId="1" applyFont="1" applyFill="1" applyBorder="1" applyAlignment="1">
      <alignment horizontal="left" vertical="center" wrapText="1"/>
    </xf>
    <xf numFmtId="0" fontId="10" fillId="2" borderId="2" xfId="1" applyFont="1" applyFill="1" applyBorder="1" applyAlignment="1">
      <alignment horizontal="center" vertical="center"/>
    </xf>
    <xf numFmtId="0" fontId="9" fillId="2" borderId="2" xfId="1" applyFont="1" applyFill="1" applyBorder="1" applyAlignment="1">
      <alignment horizontal="left" vertical="center" wrapText="1"/>
    </xf>
    <xf numFmtId="49" fontId="9" fillId="2" borderId="2" xfId="1" applyNumberFormat="1" applyFont="1" applyFill="1" applyBorder="1" applyAlignment="1">
      <alignment horizontal="center" vertical="center"/>
    </xf>
    <xf numFmtId="0" fontId="9" fillId="2" borderId="3" xfId="1" applyFont="1" applyFill="1" applyBorder="1" applyAlignment="1">
      <alignment horizontal="center" vertical="center"/>
    </xf>
    <xf numFmtId="0" fontId="9" fillId="2" borderId="3" xfId="1" applyFont="1" applyFill="1" applyBorder="1" applyAlignment="1">
      <alignment horizontal="left" vertical="center" wrapText="1"/>
    </xf>
    <xf numFmtId="0" fontId="9" fillId="2" borderId="4" xfId="1" applyFont="1" applyFill="1" applyBorder="1" applyAlignment="1">
      <alignment horizontal="center" vertical="center"/>
    </xf>
    <xf numFmtId="0" fontId="8" fillId="2" borderId="4" xfId="1" applyFont="1" applyFill="1" applyBorder="1" applyAlignment="1">
      <alignment horizontal="left" vertical="center" wrapText="1"/>
    </xf>
    <xf numFmtId="0" fontId="9" fillId="2" borderId="5" xfId="1" applyFont="1" applyFill="1" applyBorder="1" applyAlignment="1">
      <alignment horizontal="center" vertical="center"/>
    </xf>
    <xf numFmtId="0" fontId="9" fillId="2" borderId="5" xfId="1" applyFont="1" applyFill="1" applyBorder="1" applyAlignment="1">
      <alignment horizontal="left" vertical="center" wrapText="1"/>
    </xf>
    <xf numFmtId="0" fontId="11" fillId="2" borderId="2" xfId="1" applyFont="1" applyFill="1" applyBorder="1" applyAlignment="1">
      <alignment horizontal="center" vertical="center"/>
    </xf>
    <xf numFmtId="2" fontId="11" fillId="2" borderId="2" xfId="1" applyNumberFormat="1" applyFont="1" applyFill="1" applyBorder="1" applyAlignment="1">
      <alignment horizontal="left" vertical="center" wrapText="1"/>
    </xf>
    <xf numFmtId="2" fontId="9" fillId="2" borderId="2" xfId="1" applyNumberFormat="1" applyFont="1" applyFill="1" applyBorder="1" applyAlignment="1">
      <alignment horizontal="left" vertical="center" wrapText="1"/>
    </xf>
    <xf numFmtId="2" fontId="9" fillId="2" borderId="3" xfId="1" applyNumberFormat="1" applyFont="1" applyFill="1" applyBorder="1" applyAlignment="1">
      <alignment horizontal="left" vertical="center" wrapText="1"/>
    </xf>
    <xf numFmtId="0" fontId="9" fillId="2" borderId="6" xfId="1" applyFont="1" applyFill="1" applyBorder="1" applyAlignment="1">
      <alignment horizontal="center" vertical="center"/>
    </xf>
    <xf numFmtId="2" fontId="9" fillId="2" borderId="6" xfId="1" applyNumberFormat="1" applyFont="1" applyFill="1" applyBorder="1" applyAlignment="1">
      <alignment horizontal="left" vertical="center" wrapText="1"/>
    </xf>
    <xf numFmtId="0" fontId="9" fillId="2" borderId="3" xfId="1" applyFont="1" applyFill="1" applyBorder="1" applyAlignment="1">
      <alignment horizontal="center" vertical="center" wrapText="1"/>
    </xf>
    <xf numFmtId="0" fontId="10" fillId="2" borderId="4" xfId="1" applyFont="1" applyFill="1" applyBorder="1" applyAlignment="1">
      <alignment horizontal="center" vertical="center"/>
    </xf>
    <xf numFmtId="0" fontId="9" fillId="2" borderId="6" xfId="1" applyFont="1" applyFill="1" applyBorder="1" applyAlignment="1">
      <alignment horizontal="left" vertical="center" wrapText="1"/>
    </xf>
    <xf numFmtId="0" fontId="12" fillId="0" borderId="0" xfId="0" applyFont="1"/>
    <xf numFmtId="0" fontId="13" fillId="0" borderId="0" xfId="0" applyFont="1"/>
    <xf numFmtId="0" fontId="9" fillId="0" borderId="0" xfId="1" applyFont="1" applyAlignment="1">
      <alignment horizontal="left" vertical="center" wrapText="1"/>
    </xf>
    <xf numFmtId="0" fontId="15" fillId="0" borderId="0" xfId="2" applyFont="1"/>
    <xf numFmtId="0" fontId="16" fillId="0" borderId="0" xfId="0" applyFont="1" applyAlignment="1" applyProtection="1">
      <alignment vertical="center"/>
      <protection hidden="1"/>
    </xf>
    <xf numFmtId="0" fontId="17" fillId="2" borderId="1" xfId="0" applyFont="1" applyFill="1" applyBorder="1" applyAlignment="1" applyProtection="1">
      <alignment horizontal="center" vertical="center" wrapText="1"/>
      <protection locked="0"/>
    </xf>
    <xf numFmtId="164" fontId="17"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164" fontId="19" fillId="2" borderId="1" xfId="0" applyNumberFormat="1" applyFont="1" applyFill="1" applyBorder="1" applyAlignment="1">
      <alignment vertical="center" wrapText="1"/>
    </xf>
    <xf numFmtId="0" fontId="17" fillId="2" borderId="5" xfId="0" applyFont="1" applyFill="1" applyBorder="1" applyAlignment="1" applyProtection="1">
      <alignment horizontal="center" vertical="center" wrapText="1"/>
      <protection locked="0"/>
    </xf>
    <xf numFmtId="2" fontId="20" fillId="0" borderId="7" xfId="3" applyNumberFormat="1" applyFont="1" applyBorder="1" applyAlignment="1" applyProtection="1">
      <alignment wrapText="1"/>
      <protection locked="0"/>
    </xf>
    <xf numFmtId="0" fontId="17" fillId="2" borderId="2" xfId="0" applyFont="1" applyFill="1" applyBorder="1" applyAlignment="1" applyProtection="1">
      <alignment horizontal="center" vertical="center" wrapText="1"/>
      <protection locked="0"/>
    </xf>
    <xf numFmtId="2" fontId="20" fillId="0" borderId="8" xfId="3" applyNumberFormat="1" applyFont="1" applyBorder="1" applyAlignment="1" applyProtection="1">
      <alignment wrapText="1"/>
      <protection locked="0"/>
    </xf>
    <xf numFmtId="0" fontId="17" fillId="2" borderId="3" xfId="0" applyFont="1" applyFill="1" applyBorder="1" applyAlignment="1" applyProtection="1">
      <alignment horizontal="center" vertical="center" wrapText="1"/>
      <protection locked="0"/>
    </xf>
    <xf numFmtId="2" fontId="20" fillId="0" borderId="3" xfId="3" applyNumberFormat="1" applyFont="1" applyBorder="1" applyAlignment="1" applyProtection="1">
      <alignment wrapText="1"/>
      <protection locked="0"/>
    </xf>
    <xf numFmtId="0" fontId="21" fillId="2" borderId="9" xfId="0" applyFont="1" applyFill="1" applyBorder="1" applyAlignment="1" applyProtection="1">
      <alignment horizontal="center" vertical="center" wrapText="1"/>
      <protection locked="0"/>
    </xf>
    <xf numFmtId="4" fontId="21" fillId="2" borderId="9" xfId="3" applyNumberFormat="1" applyFont="1" applyFill="1" applyBorder="1" applyAlignment="1" applyProtection="1">
      <alignment wrapText="1"/>
      <protection locked="0"/>
    </xf>
    <xf numFmtId="2" fontId="22" fillId="2" borderId="1" xfId="0" applyNumberFormat="1" applyFont="1" applyFill="1" applyBorder="1" applyAlignment="1">
      <alignment vertical="center" wrapText="1"/>
    </xf>
    <xf numFmtId="2" fontId="20" fillId="2" borderId="7" xfId="3" applyNumberFormat="1" applyFont="1" applyFill="1" applyBorder="1" applyAlignment="1" applyProtection="1">
      <alignment wrapText="1"/>
      <protection locked="0"/>
    </xf>
    <xf numFmtId="2" fontId="20" fillId="2" borderId="8" xfId="3" applyNumberFormat="1" applyFont="1" applyFill="1" applyBorder="1" applyAlignment="1" applyProtection="1">
      <alignment wrapText="1"/>
      <protection locked="0"/>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2" fontId="20" fillId="0" borderId="10" xfId="3" applyNumberFormat="1" applyFont="1" applyBorder="1" applyAlignment="1" applyProtection="1">
      <alignment wrapText="1"/>
      <protection locked="0"/>
    </xf>
    <xf numFmtId="0" fontId="24" fillId="2" borderId="9" xfId="0" applyFont="1" applyFill="1" applyBorder="1" applyAlignment="1">
      <alignment horizontal="center" vertical="center" wrapText="1"/>
    </xf>
    <xf numFmtId="0" fontId="25" fillId="0" borderId="0" xfId="2" applyFont="1"/>
    <xf numFmtId="0" fontId="26" fillId="0" borderId="0" xfId="2" applyFont="1"/>
    <xf numFmtId="0" fontId="16" fillId="0" borderId="0" xfId="2" applyFont="1"/>
    <xf numFmtId="0" fontId="27" fillId="2" borderId="11" xfId="2" applyFont="1" applyFill="1" applyBorder="1" applyAlignment="1">
      <alignment horizontal="center" vertical="center"/>
    </xf>
    <xf numFmtId="0" fontId="27" fillId="2" borderId="12" xfId="2" applyFont="1" applyFill="1" applyBorder="1" applyAlignment="1">
      <alignment horizontal="center" vertical="center"/>
    </xf>
    <xf numFmtId="3" fontId="17" fillId="2" borderId="12" xfId="2" applyNumberFormat="1" applyFont="1" applyFill="1" applyBorder="1" applyAlignment="1" applyProtection="1">
      <alignment horizontal="center" vertical="center"/>
      <protection locked="0"/>
    </xf>
    <xf numFmtId="0" fontId="17" fillId="2" borderId="13" xfId="2" applyFont="1" applyFill="1" applyBorder="1" applyAlignment="1">
      <alignment horizontal="center" vertical="center"/>
    </xf>
    <xf numFmtId="0" fontId="27" fillId="2" borderId="14" xfId="2" applyFont="1" applyFill="1" applyBorder="1" applyAlignment="1">
      <alignment horizontal="center" vertical="center" wrapText="1"/>
    </xf>
    <xf numFmtId="0" fontId="27" fillId="2" borderId="15" xfId="2" applyFont="1" applyFill="1" applyBorder="1" applyAlignment="1">
      <alignment horizontal="center" vertical="center" wrapText="1"/>
    </xf>
    <xf numFmtId="166" fontId="27" fillId="2" borderId="15" xfId="2" applyNumberFormat="1" applyFont="1" applyFill="1" applyBorder="1" applyAlignment="1">
      <alignment horizontal="center" vertical="center"/>
    </xf>
    <xf numFmtId="0" fontId="28" fillId="2" borderId="16" xfId="2" applyFont="1" applyFill="1" applyBorder="1"/>
    <xf numFmtId="167" fontId="27" fillId="2" borderId="15" xfId="2" applyNumberFormat="1" applyFont="1" applyFill="1" applyBorder="1" applyAlignment="1">
      <alignment horizontal="center" vertical="center"/>
    </xf>
    <xf numFmtId="0" fontId="28" fillId="2" borderId="16" xfId="2" applyFont="1" applyFill="1" applyBorder="1" applyAlignment="1">
      <alignment horizontal="center" vertical="center"/>
    </xf>
    <xf numFmtId="167" fontId="26" fillId="0" borderId="0" xfId="2" applyNumberFormat="1" applyFont="1" applyAlignment="1">
      <alignment vertical="center"/>
    </xf>
    <xf numFmtId="0" fontId="27" fillId="2" borderId="17" xfId="2" applyFont="1" applyFill="1" applyBorder="1" applyAlignment="1">
      <alignment horizontal="center" vertical="center" wrapText="1"/>
    </xf>
    <xf numFmtId="0" fontId="27" fillId="2" borderId="18" xfId="2" applyFont="1" applyFill="1" applyBorder="1" applyAlignment="1">
      <alignment vertical="center" wrapText="1"/>
    </xf>
    <xf numFmtId="167" fontId="27" fillId="2" borderId="18" xfId="2" applyNumberFormat="1" applyFont="1" applyFill="1" applyBorder="1" applyAlignment="1">
      <alignment horizontal="center" vertical="center"/>
    </xf>
    <xf numFmtId="0" fontId="28" fillId="2" borderId="19" xfId="2" applyFont="1" applyFill="1" applyBorder="1" applyAlignment="1">
      <alignment horizontal="center" vertical="center"/>
    </xf>
    <xf numFmtId="0" fontId="28" fillId="2" borderId="20" xfId="2" applyFont="1" applyFill="1" applyBorder="1" applyAlignment="1">
      <alignment horizontal="center" vertical="center" wrapText="1"/>
    </xf>
    <xf numFmtId="0" fontId="29" fillId="2" borderId="21" xfId="2" applyFont="1" applyFill="1" applyBorder="1" applyAlignment="1">
      <alignment horizontal="right" vertical="center" wrapText="1"/>
    </xf>
    <xf numFmtId="167" fontId="28" fillId="0" borderId="21" xfId="2" applyNumberFormat="1" applyFont="1" applyBorder="1" applyAlignment="1">
      <alignment horizontal="center" vertical="center"/>
    </xf>
    <xf numFmtId="0" fontId="28" fillId="2" borderId="22" xfId="2" applyFont="1" applyFill="1" applyBorder="1" applyAlignment="1">
      <alignment horizontal="center" vertical="center"/>
    </xf>
    <xf numFmtId="0" fontId="28" fillId="2" borderId="23" xfId="2" applyFont="1" applyFill="1" applyBorder="1" applyAlignment="1">
      <alignment horizontal="center" vertical="center" wrapText="1"/>
    </xf>
    <xf numFmtId="0" fontId="29" fillId="2" borderId="24" xfId="2" applyFont="1" applyFill="1" applyBorder="1" applyAlignment="1">
      <alignment horizontal="right" vertical="center" wrapText="1"/>
    </xf>
    <xf numFmtId="167" fontId="28" fillId="0" borderId="24" xfId="2" applyNumberFormat="1" applyFont="1" applyBorder="1" applyAlignment="1">
      <alignment horizontal="center" vertical="center"/>
    </xf>
    <xf numFmtId="0" fontId="28" fillId="2" borderId="25" xfId="2" applyFont="1" applyFill="1" applyBorder="1" applyAlignment="1">
      <alignment horizontal="center" vertical="center"/>
    </xf>
    <xf numFmtId="0" fontId="27" fillId="2" borderId="20" xfId="2" applyFont="1" applyFill="1" applyBorder="1" applyAlignment="1">
      <alignment horizontal="center" vertical="center" wrapText="1"/>
    </xf>
    <xf numFmtId="0" fontId="27" fillId="2" borderId="21" xfId="2" applyFont="1" applyFill="1" applyBorder="1" applyAlignment="1">
      <alignment vertical="center" wrapText="1"/>
    </xf>
    <xf numFmtId="167" fontId="27" fillId="2" borderId="21" xfId="2" applyNumberFormat="1" applyFont="1" applyFill="1" applyBorder="1" applyAlignment="1">
      <alignment horizontal="center" vertical="center"/>
    </xf>
    <xf numFmtId="166" fontId="28" fillId="0" borderId="21" xfId="2" applyNumberFormat="1" applyFont="1" applyBorder="1" applyAlignment="1">
      <alignment horizontal="center" vertical="center"/>
    </xf>
    <xf numFmtId="166" fontId="28" fillId="0" borderId="24" xfId="2" applyNumberFormat="1" applyFont="1" applyBorder="1" applyAlignment="1">
      <alignment horizontal="center" vertical="center"/>
    </xf>
    <xf numFmtId="167" fontId="28" fillId="2" borderId="18" xfId="2" applyNumberFormat="1" applyFont="1" applyFill="1" applyBorder="1" applyAlignment="1">
      <alignment horizontal="center" vertical="center"/>
    </xf>
    <xf numFmtId="167" fontId="5" fillId="0" borderId="21" xfId="2" applyNumberFormat="1" applyFont="1" applyBorder="1" applyAlignment="1">
      <alignment horizontal="center" vertical="center"/>
    </xf>
    <xf numFmtId="0" fontId="27" fillId="2" borderId="18" xfId="2" applyFont="1" applyFill="1" applyBorder="1" applyAlignment="1">
      <alignment horizontal="center" vertical="center" wrapText="1"/>
    </xf>
    <xf numFmtId="167" fontId="5" fillId="3" borderId="21" xfId="2" applyNumberFormat="1" applyFont="1" applyFill="1" applyBorder="1" applyAlignment="1">
      <alignment horizontal="center" vertical="center"/>
    </xf>
    <xf numFmtId="0" fontId="27" fillId="2" borderId="11" xfId="2" applyFont="1" applyFill="1" applyBorder="1" applyAlignment="1">
      <alignment horizontal="center" vertical="center" wrapText="1"/>
    </xf>
    <xf numFmtId="0" fontId="27" fillId="2" borderId="12" xfId="2" applyFont="1" applyFill="1" applyBorder="1" applyAlignment="1">
      <alignment horizontal="center" vertical="center" wrapText="1"/>
    </xf>
    <xf numFmtId="4" fontId="27" fillId="2" borderId="12" xfId="2" applyNumberFormat="1" applyFont="1" applyFill="1" applyBorder="1" applyAlignment="1">
      <alignment horizontal="center" vertical="center"/>
    </xf>
    <xf numFmtId="0" fontId="28" fillId="2" borderId="13" xfId="2" applyFont="1" applyFill="1" applyBorder="1" applyAlignment="1">
      <alignment horizontal="center" vertical="center"/>
    </xf>
    <xf numFmtId="4" fontId="27" fillId="2" borderId="18" xfId="2" applyNumberFormat="1" applyFont="1" applyFill="1" applyBorder="1" applyAlignment="1">
      <alignment horizontal="center" vertical="center"/>
    </xf>
    <xf numFmtId="0" fontId="28" fillId="2" borderId="21" xfId="2" applyFont="1" applyFill="1" applyBorder="1" applyAlignment="1">
      <alignment vertical="center" wrapText="1"/>
    </xf>
    <xf numFmtId="4" fontId="28" fillId="2" borderId="21" xfId="2" applyNumberFormat="1" applyFont="1" applyFill="1" applyBorder="1" applyAlignment="1">
      <alignment horizontal="center" vertical="center"/>
    </xf>
    <xf numFmtId="4" fontId="5" fillId="2" borderId="21" xfId="2" applyNumberFormat="1" applyFont="1" applyFill="1" applyBorder="1" applyAlignment="1">
      <alignment horizontal="center" vertical="center"/>
    </xf>
    <xf numFmtId="0" fontId="31" fillId="0" borderId="0" xfId="2" applyFont="1"/>
    <xf numFmtId="0" fontId="29" fillId="2" borderId="20" xfId="2" applyFont="1" applyFill="1" applyBorder="1" applyAlignment="1">
      <alignment horizontal="center" vertical="center" wrapText="1"/>
    </xf>
    <xf numFmtId="0" fontId="29" fillId="2" borderId="21" xfId="2" applyFont="1" applyFill="1" applyBorder="1" applyAlignment="1">
      <alignment vertical="center" wrapText="1"/>
    </xf>
    <xf numFmtId="4" fontId="29" fillId="2" borderId="21" xfId="2" applyNumberFormat="1" applyFont="1" applyFill="1" applyBorder="1" applyAlignment="1">
      <alignment horizontal="center" vertical="center"/>
    </xf>
    <xf numFmtId="0" fontId="29" fillId="2" borderId="22" xfId="2" applyFont="1" applyFill="1" applyBorder="1" applyAlignment="1">
      <alignment horizontal="center" vertical="center"/>
    </xf>
    <xf numFmtId="0" fontId="32" fillId="0" borderId="0" xfId="2" applyFont="1"/>
    <xf numFmtId="0" fontId="33" fillId="0" borderId="0" xfId="2" applyFont="1"/>
    <xf numFmtId="0" fontId="28" fillId="2" borderId="24" xfId="2" applyFont="1" applyFill="1" applyBorder="1" applyAlignment="1">
      <alignment vertical="center" wrapText="1"/>
    </xf>
    <xf numFmtId="4" fontId="28" fillId="2" borderId="24" xfId="2" applyNumberFormat="1" applyFont="1" applyFill="1" applyBorder="1" applyAlignment="1">
      <alignment horizontal="center" vertical="center"/>
    </xf>
    <xf numFmtId="0" fontId="25" fillId="0" borderId="0" xfId="2" applyFont="1" applyAlignment="1">
      <alignment vertical="center"/>
    </xf>
    <xf numFmtId="0" fontId="27" fillId="2" borderId="26" xfId="2"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1" xfId="0" applyFont="1" applyFill="1" applyBorder="1" applyAlignment="1">
      <alignment wrapText="1"/>
    </xf>
    <xf numFmtId="0" fontId="12" fillId="0" borderId="21" xfId="0" applyFont="1" applyBorder="1" applyAlignment="1">
      <alignment horizontal="center" vertical="center" wrapText="1"/>
    </xf>
    <xf numFmtId="0" fontId="12" fillId="2" borderId="22"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2" borderId="2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32" xfId="0" applyFont="1" applyFill="1" applyBorder="1" applyAlignment="1">
      <alignment wrapText="1"/>
    </xf>
    <xf numFmtId="2" fontId="12" fillId="0" borderId="32" xfId="0" applyNumberFormat="1" applyFont="1" applyBorder="1" applyAlignment="1">
      <alignment horizontal="center" vertical="center" wrapText="1"/>
    </xf>
    <xf numFmtId="0" fontId="12" fillId="2" borderId="33" xfId="0" applyFont="1" applyFill="1" applyBorder="1" applyAlignment="1">
      <alignment horizontal="center" vertical="center" wrapText="1"/>
    </xf>
    <xf numFmtId="0" fontId="27" fillId="2" borderId="34" xfId="2" applyFont="1" applyFill="1" applyBorder="1" applyAlignment="1">
      <alignment horizontal="center" vertical="center" wrapText="1"/>
    </xf>
    <xf numFmtId="0" fontId="34" fillId="0" borderId="0" xfId="2" applyFont="1"/>
    <xf numFmtId="0" fontId="27" fillId="2" borderId="35" xfId="2" applyFont="1" applyFill="1" applyBorder="1" applyAlignment="1">
      <alignment horizontal="center" vertical="center" wrapText="1"/>
    </xf>
    <xf numFmtId="0" fontId="27" fillId="2" borderId="36" xfId="2" applyFont="1" applyFill="1" applyBorder="1" applyAlignment="1">
      <alignment horizontal="center" vertical="center" wrapText="1"/>
    </xf>
    <xf numFmtId="4" fontId="35" fillId="2" borderId="36" xfId="2" applyNumberFormat="1" applyFont="1" applyFill="1" applyBorder="1" applyAlignment="1">
      <alignment horizontal="center" vertical="center"/>
    </xf>
    <xf numFmtId="0" fontId="36" fillId="2" borderId="29" xfId="2" applyFont="1" applyFill="1" applyBorder="1" applyAlignment="1">
      <alignment horizontal="center" vertical="center"/>
    </xf>
    <xf numFmtId="167" fontId="15" fillId="0" borderId="0" xfId="2" applyNumberFormat="1" applyFont="1"/>
    <xf numFmtId="0" fontId="27" fillId="2" borderId="23" xfId="2" applyFont="1" applyFill="1" applyBorder="1" applyAlignment="1">
      <alignment horizontal="center" vertical="center" wrapText="1"/>
    </xf>
    <xf numFmtId="0" fontId="27" fillId="2" borderId="24" xfId="2" applyFont="1" applyFill="1" applyBorder="1" applyAlignment="1">
      <alignment horizontal="center" vertical="center" wrapText="1"/>
    </xf>
    <xf numFmtId="4" fontId="27" fillId="0" borderId="24" xfId="2" applyNumberFormat="1" applyFont="1" applyBorder="1" applyAlignment="1">
      <alignment horizontal="center" vertical="center"/>
    </xf>
    <xf numFmtId="4" fontId="27" fillId="0" borderId="12" xfId="2" applyNumberFormat="1" applyFont="1" applyBorder="1" applyAlignment="1">
      <alignment horizontal="center" vertical="center"/>
    </xf>
    <xf numFmtId="4" fontId="27" fillId="2" borderId="36" xfId="2" applyNumberFormat="1" applyFont="1" applyFill="1" applyBorder="1" applyAlignment="1">
      <alignment horizontal="center" vertical="center"/>
    </xf>
    <xf numFmtId="0" fontId="28" fillId="2" borderId="29" xfId="2" applyFont="1" applyFill="1" applyBorder="1" applyAlignment="1">
      <alignment horizontal="center" vertical="center"/>
    </xf>
    <xf numFmtId="0" fontId="28" fillId="2" borderId="37" xfId="2" applyFont="1" applyFill="1" applyBorder="1" applyAlignment="1">
      <alignment horizontal="center" vertical="center" wrapText="1"/>
    </xf>
    <xf numFmtId="0" fontId="28" fillId="2" borderId="32" xfId="2" applyFont="1" applyFill="1" applyBorder="1" applyAlignment="1">
      <alignment vertical="center" wrapText="1"/>
    </xf>
    <xf numFmtId="4" fontId="28" fillId="2" borderId="32" xfId="2" applyNumberFormat="1" applyFont="1" applyFill="1" applyBorder="1" applyAlignment="1">
      <alignment horizontal="center" vertical="center"/>
    </xf>
    <xf numFmtId="0" fontId="28" fillId="2" borderId="33" xfId="2" applyFont="1" applyFill="1" applyBorder="1" applyAlignment="1">
      <alignment horizontal="center" vertical="center"/>
    </xf>
    <xf numFmtId="0" fontId="37" fillId="0" borderId="0" xfId="2" applyFont="1"/>
    <xf numFmtId="0" fontId="38" fillId="0" borderId="0" xfId="0" applyFont="1"/>
    <xf numFmtId="0" fontId="3" fillId="0" borderId="0" xfId="0" applyFont="1"/>
    <xf numFmtId="0" fontId="4" fillId="0" borderId="0" xfId="0" applyFont="1"/>
    <xf numFmtId="4" fontId="0" fillId="0" borderId="0" xfId="0" applyNumberFormat="1"/>
    <xf numFmtId="0" fontId="24" fillId="0" borderId="0" xfId="2" applyFont="1"/>
    <xf numFmtId="0" fontId="6" fillId="0" borderId="0" xfId="0" applyFont="1" applyAlignment="1" applyProtection="1">
      <alignment vertical="center"/>
      <protection hidden="1"/>
    </xf>
    <xf numFmtId="4" fontId="17" fillId="4" borderId="1" xfId="0" applyNumberFormat="1" applyFont="1" applyFill="1" applyBorder="1" applyAlignment="1">
      <alignment horizontal="center" vertical="center"/>
    </xf>
    <xf numFmtId="4" fontId="17" fillId="4" borderId="38" xfId="0" applyNumberFormat="1" applyFont="1" applyFill="1" applyBorder="1" applyAlignment="1">
      <alignment horizontal="center" vertical="center" wrapText="1"/>
    </xf>
    <xf numFmtId="4" fontId="17" fillId="4" borderId="1" xfId="0" applyNumberFormat="1" applyFont="1" applyFill="1" applyBorder="1" applyAlignment="1">
      <alignment horizontal="center" vertical="center" wrapText="1"/>
    </xf>
    <xf numFmtId="4" fontId="37" fillId="4" borderId="11" xfId="0" applyNumberFormat="1" applyFont="1" applyFill="1" applyBorder="1" applyAlignment="1">
      <alignment horizontal="center" vertical="center" wrapText="1"/>
    </xf>
    <xf numFmtId="4" fontId="37" fillId="4" borderId="12" xfId="0" applyNumberFormat="1" applyFont="1" applyFill="1" applyBorder="1" applyAlignment="1">
      <alignment horizontal="center" vertical="center" wrapText="1"/>
    </xf>
    <xf numFmtId="4" fontId="37" fillId="4" borderId="13" xfId="0" applyNumberFormat="1" applyFont="1" applyFill="1" applyBorder="1" applyAlignment="1">
      <alignment horizontal="center" vertical="center" wrapText="1"/>
    </xf>
    <xf numFmtId="4" fontId="17" fillId="4" borderId="39" xfId="0" applyNumberFormat="1" applyFont="1" applyFill="1" applyBorder="1" applyAlignment="1">
      <alignment horizontal="center" vertical="center" wrapText="1"/>
    </xf>
    <xf numFmtId="4" fontId="37" fillId="4" borderId="40" xfId="0" applyNumberFormat="1" applyFont="1" applyFill="1" applyBorder="1" applyAlignment="1">
      <alignment horizontal="center" vertical="center" wrapText="1"/>
    </xf>
    <xf numFmtId="4" fontId="37" fillId="4" borderId="12" xfId="0" applyNumberFormat="1" applyFont="1" applyFill="1" applyBorder="1" applyAlignment="1" applyProtection="1">
      <alignment horizontal="center" vertical="center" wrapText="1"/>
      <protection hidden="1"/>
    </xf>
    <xf numFmtId="4" fontId="37" fillId="4" borderId="40" xfId="0" applyNumberFormat="1" applyFont="1" applyFill="1" applyBorder="1" applyAlignment="1" applyProtection="1">
      <alignment horizontal="center" vertical="center" wrapText="1"/>
      <protection hidden="1"/>
    </xf>
    <xf numFmtId="4" fontId="39" fillId="4" borderId="39" xfId="0" applyNumberFormat="1" applyFont="1" applyFill="1" applyBorder="1" applyAlignment="1">
      <alignment horizontal="center" vertical="center" wrapText="1"/>
    </xf>
    <xf numFmtId="4" fontId="17" fillId="4" borderId="41" xfId="0" applyNumberFormat="1" applyFont="1" applyFill="1" applyBorder="1" applyAlignment="1">
      <alignment horizontal="center" vertical="center"/>
    </xf>
    <xf numFmtId="4" fontId="17" fillId="4" borderId="42" xfId="0" applyNumberFormat="1" applyFont="1" applyFill="1" applyBorder="1" applyAlignment="1">
      <alignment horizontal="center" vertical="center" wrapText="1"/>
    </xf>
    <xf numFmtId="4" fontId="37" fillId="4" borderId="42" xfId="0" applyNumberFormat="1" applyFont="1" applyFill="1" applyBorder="1" applyAlignment="1">
      <alignment horizontal="center" vertical="center"/>
    </xf>
    <xf numFmtId="4" fontId="37" fillId="4" borderId="41" xfId="0" applyNumberFormat="1" applyFont="1" applyFill="1" applyBorder="1" applyAlignment="1">
      <alignment horizontal="center" vertical="center"/>
    </xf>
    <xf numFmtId="4" fontId="37" fillId="4" borderId="43" xfId="0" applyNumberFormat="1" applyFont="1" applyFill="1" applyBorder="1" applyAlignment="1">
      <alignment horizontal="center" vertical="center"/>
    </xf>
    <xf numFmtId="4" fontId="37" fillId="4" borderId="44" xfId="0" applyNumberFormat="1" applyFont="1" applyFill="1" applyBorder="1" applyAlignment="1">
      <alignment horizontal="center" vertical="center"/>
    </xf>
    <xf numFmtId="4" fontId="37" fillId="4" borderId="45" xfId="0" applyNumberFormat="1" applyFont="1" applyFill="1" applyBorder="1" applyAlignment="1">
      <alignment horizontal="center" vertical="center"/>
    </xf>
    <xf numFmtId="4" fontId="37" fillId="4" borderId="46" xfId="0" applyNumberFormat="1" applyFont="1" applyFill="1" applyBorder="1" applyAlignment="1">
      <alignment horizontal="center" vertical="center"/>
    </xf>
    <xf numFmtId="4" fontId="37" fillId="4" borderId="47" xfId="0" applyNumberFormat="1" applyFont="1" applyFill="1" applyBorder="1" applyAlignment="1">
      <alignment horizontal="center" vertical="center"/>
    </xf>
    <xf numFmtId="4" fontId="17" fillId="4" borderId="5" xfId="0" applyNumberFormat="1" applyFont="1" applyFill="1" applyBorder="1" applyAlignment="1">
      <alignment horizontal="center" vertical="center"/>
    </xf>
    <xf numFmtId="4" fontId="17" fillId="4" borderId="48" xfId="0" applyNumberFormat="1" applyFont="1" applyFill="1" applyBorder="1" applyAlignment="1">
      <alignment horizontal="left" vertical="center" wrapText="1"/>
    </xf>
    <xf numFmtId="4" fontId="17" fillId="4" borderId="27" xfId="0" applyNumberFormat="1" applyFont="1" applyFill="1" applyBorder="1" applyAlignment="1">
      <alignment horizontal="center" vertical="center" wrapText="1"/>
    </xf>
    <xf numFmtId="4" fontId="17" fillId="4" borderId="5" xfId="0" applyNumberFormat="1" applyFont="1" applyFill="1" applyBorder="1" applyAlignment="1">
      <alignment horizontal="center" vertical="center" wrapText="1"/>
    </xf>
    <xf numFmtId="4" fontId="17" fillId="4" borderId="35" xfId="0" applyNumberFormat="1" applyFont="1" applyFill="1" applyBorder="1" applyAlignment="1">
      <alignment horizontal="center" vertical="center" wrapText="1"/>
    </xf>
    <xf numFmtId="4" fontId="17" fillId="4" borderId="36" xfId="0" applyNumberFormat="1" applyFont="1" applyFill="1" applyBorder="1" applyAlignment="1">
      <alignment horizontal="center" vertical="center" wrapText="1"/>
    </xf>
    <xf numFmtId="4" fontId="17" fillId="4" borderId="29" xfId="0" applyNumberFormat="1" applyFont="1" applyFill="1" applyBorder="1" applyAlignment="1">
      <alignment horizontal="center" vertical="center" wrapText="1"/>
    </xf>
    <xf numFmtId="4" fontId="17" fillId="4" borderId="49" xfId="0" applyNumberFormat="1" applyFont="1" applyFill="1" applyBorder="1" applyAlignment="1">
      <alignment horizontal="center" vertical="center" wrapText="1"/>
    </xf>
    <xf numFmtId="4" fontId="17" fillId="4" borderId="4" xfId="0" applyNumberFormat="1" applyFont="1" applyFill="1" applyBorder="1" applyAlignment="1">
      <alignment horizontal="center" vertical="center"/>
    </xf>
    <xf numFmtId="4" fontId="17" fillId="4" borderId="26" xfId="0" applyNumberFormat="1" applyFont="1" applyFill="1" applyBorder="1" applyAlignment="1">
      <alignment horizontal="left" vertical="center" wrapText="1"/>
    </xf>
    <xf numFmtId="4" fontId="17" fillId="4" borderId="50" xfId="0" applyNumberFormat="1" applyFont="1" applyFill="1" applyBorder="1" applyAlignment="1">
      <alignment horizontal="center" vertical="center" wrapText="1"/>
    </xf>
    <xf numFmtId="4" fontId="17" fillId="4" borderId="4" xfId="0" applyNumberFormat="1" applyFont="1" applyFill="1" applyBorder="1" applyAlignment="1">
      <alignment horizontal="center" vertical="center" wrapText="1"/>
    </xf>
    <xf numFmtId="4" fontId="17" fillId="4" borderId="17" xfId="0" applyNumberFormat="1" applyFont="1" applyFill="1" applyBorder="1" applyAlignment="1">
      <alignment horizontal="center" vertical="center" wrapText="1"/>
    </xf>
    <xf numFmtId="4" fontId="17" fillId="4" borderId="18" xfId="0" applyNumberFormat="1" applyFont="1" applyFill="1" applyBorder="1" applyAlignment="1">
      <alignment horizontal="center" vertical="center" wrapText="1"/>
    </xf>
    <xf numFmtId="4" fontId="17" fillId="4" borderId="19" xfId="0" applyNumberFormat="1" applyFont="1" applyFill="1" applyBorder="1" applyAlignment="1">
      <alignment horizontal="center" vertical="center" wrapText="1"/>
    </xf>
    <xf numFmtId="4" fontId="17" fillId="4" borderId="51" xfId="0" applyNumberFormat="1" applyFont="1" applyFill="1" applyBorder="1" applyAlignment="1">
      <alignment horizontal="center" vertical="center" wrapText="1"/>
    </xf>
    <xf numFmtId="4" fontId="17" fillId="4" borderId="52" xfId="0" applyNumberFormat="1" applyFont="1" applyFill="1" applyBorder="1" applyAlignment="1">
      <alignment horizontal="center" vertical="center" wrapText="1"/>
    </xf>
    <xf numFmtId="0" fontId="40" fillId="0" borderId="0" xfId="0" applyFont="1"/>
    <xf numFmtId="4" fontId="37" fillId="4" borderId="5" xfId="0" applyNumberFormat="1" applyFont="1" applyFill="1" applyBorder="1" applyAlignment="1">
      <alignment horizontal="right" vertical="center"/>
    </xf>
    <xf numFmtId="4" fontId="37" fillId="4" borderId="48" xfId="0" applyNumberFormat="1" applyFont="1" applyFill="1" applyBorder="1" applyAlignment="1">
      <alignment horizontal="right" vertical="center" wrapText="1"/>
    </xf>
    <xf numFmtId="4" fontId="37" fillId="4" borderId="27" xfId="0" applyNumberFormat="1" applyFont="1" applyFill="1" applyBorder="1" applyAlignment="1">
      <alignment horizontal="center" vertical="center" wrapText="1"/>
    </xf>
    <xf numFmtId="4" fontId="37" fillId="4" borderId="5" xfId="0" applyNumberFormat="1" applyFont="1" applyFill="1" applyBorder="1" applyAlignment="1">
      <alignment horizontal="center" vertical="center" wrapText="1"/>
    </xf>
    <xf numFmtId="4" fontId="37" fillId="4" borderId="35" xfId="0" applyNumberFormat="1" applyFont="1" applyFill="1" applyBorder="1" applyAlignment="1">
      <alignment horizontal="center" vertical="center" wrapText="1"/>
    </xf>
    <xf numFmtId="4" fontId="37" fillId="4" borderId="36" xfId="0" applyNumberFormat="1" applyFont="1" applyFill="1" applyBorder="1" applyAlignment="1">
      <alignment horizontal="center" vertical="center" wrapText="1"/>
    </xf>
    <xf numFmtId="4" fontId="37" fillId="4" borderId="29" xfId="0" applyNumberFormat="1" applyFont="1" applyFill="1" applyBorder="1" applyAlignment="1">
      <alignment horizontal="center" vertical="center" wrapText="1"/>
    </xf>
    <xf numFmtId="4" fontId="37" fillId="4" borderId="49" xfId="0" applyNumberFormat="1" applyFont="1" applyFill="1" applyBorder="1" applyAlignment="1">
      <alignment horizontal="center" vertical="center" wrapText="1"/>
    </xf>
    <xf numFmtId="4" fontId="37" fillId="4" borderId="53" xfId="0" applyNumberFormat="1" applyFont="1" applyFill="1" applyBorder="1" applyAlignment="1">
      <alignment horizontal="center" vertical="center" wrapText="1"/>
    </xf>
    <xf numFmtId="4" fontId="37" fillId="4" borderId="5" xfId="0" applyNumberFormat="1" applyFont="1" applyFill="1" applyBorder="1" applyAlignment="1">
      <alignment horizontal="center" vertical="center"/>
    </xf>
    <xf numFmtId="4" fontId="37" fillId="4" borderId="54" xfId="0" applyNumberFormat="1" applyFont="1" applyFill="1" applyBorder="1" applyAlignment="1">
      <alignment horizontal="right" vertical="center" wrapText="1"/>
    </xf>
    <xf numFmtId="4" fontId="37" fillId="4" borderId="28" xfId="0" applyNumberFormat="1" applyFont="1" applyFill="1" applyBorder="1" applyAlignment="1">
      <alignment horizontal="center" vertical="center" wrapText="1"/>
    </xf>
    <xf numFmtId="4" fontId="37" fillId="4" borderId="2" xfId="0" applyNumberFormat="1" applyFont="1" applyFill="1" applyBorder="1" applyAlignment="1">
      <alignment horizontal="center" vertical="center" wrapText="1"/>
    </xf>
    <xf numFmtId="4" fontId="37" fillId="4" borderId="20" xfId="0" applyNumberFormat="1" applyFont="1" applyFill="1" applyBorder="1" applyAlignment="1">
      <alignment horizontal="center" vertical="center" wrapText="1"/>
    </xf>
    <xf numFmtId="4" fontId="37" fillId="4" borderId="21" xfId="0" applyNumberFormat="1" applyFont="1" applyFill="1" applyBorder="1" applyAlignment="1">
      <alignment horizontal="center" vertical="center" wrapText="1"/>
    </xf>
    <xf numFmtId="4" fontId="37" fillId="4" borderId="22" xfId="0" applyNumberFormat="1" applyFont="1" applyFill="1" applyBorder="1" applyAlignment="1">
      <alignment horizontal="center" vertical="center" wrapText="1"/>
    </xf>
    <xf numFmtId="4" fontId="37" fillId="4" borderId="55" xfId="0" applyNumberFormat="1" applyFont="1" applyFill="1" applyBorder="1" applyAlignment="1">
      <alignment horizontal="center" vertical="center" wrapText="1"/>
    </xf>
    <xf numFmtId="4" fontId="37" fillId="4" borderId="56" xfId="0" applyNumberFormat="1" applyFont="1" applyFill="1" applyBorder="1" applyAlignment="1">
      <alignment horizontal="center" vertical="center" wrapText="1"/>
    </xf>
    <xf numFmtId="4" fontId="37" fillId="4" borderId="10" xfId="0" applyNumberFormat="1" applyFont="1" applyFill="1" applyBorder="1" applyAlignment="1">
      <alignment horizontal="center" vertical="center"/>
    </xf>
    <xf numFmtId="4" fontId="37" fillId="4" borderId="57" xfId="0" applyNumberFormat="1" applyFont="1" applyFill="1" applyBorder="1" applyAlignment="1">
      <alignment horizontal="right" vertical="center" wrapText="1"/>
    </xf>
    <xf numFmtId="4" fontId="37" fillId="4" borderId="30" xfId="0" applyNumberFormat="1" applyFont="1" applyFill="1" applyBorder="1" applyAlignment="1">
      <alignment horizontal="center" vertical="center" wrapText="1"/>
    </xf>
    <xf numFmtId="4" fontId="37" fillId="4" borderId="3" xfId="0" applyNumberFormat="1" applyFont="1" applyFill="1" applyBorder="1" applyAlignment="1">
      <alignment horizontal="center" vertical="center" wrapText="1"/>
    </xf>
    <xf numFmtId="4" fontId="37" fillId="4" borderId="23" xfId="0" applyNumberFormat="1" applyFont="1" applyFill="1" applyBorder="1" applyAlignment="1">
      <alignment horizontal="center" vertical="center" wrapText="1"/>
    </xf>
    <xf numFmtId="4" fontId="37" fillId="4" borderId="24" xfId="0" applyNumberFormat="1" applyFont="1" applyFill="1" applyBorder="1" applyAlignment="1">
      <alignment horizontal="center" vertical="center" wrapText="1"/>
    </xf>
    <xf numFmtId="4" fontId="37" fillId="4" borderId="25" xfId="0" applyNumberFormat="1" applyFont="1" applyFill="1" applyBorder="1" applyAlignment="1">
      <alignment horizontal="center" vertical="center" wrapText="1"/>
    </xf>
    <xf numFmtId="4" fontId="37" fillId="4" borderId="58" xfId="0" applyNumberFormat="1" applyFont="1" applyFill="1" applyBorder="1" applyAlignment="1">
      <alignment horizontal="center" vertical="center" wrapText="1"/>
    </xf>
    <xf numFmtId="4" fontId="37" fillId="4" borderId="59" xfId="0" applyNumberFormat="1" applyFont="1" applyFill="1" applyBorder="1" applyAlignment="1">
      <alignment horizontal="center" vertical="center" wrapText="1"/>
    </xf>
    <xf numFmtId="4" fontId="17" fillId="4" borderId="26" xfId="0" applyNumberFormat="1" applyFont="1" applyFill="1" applyBorder="1" applyAlignment="1">
      <alignment wrapText="1"/>
    </xf>
    <xf numFmtId="4" fontId="37" fillId="4" borderId="54" xfId="0" applyNumberFormat="1" applyFont="1" applyFill="1" applyBorder="1" applyAlignment="1">
      <alignment horizontal="right" wrapText="1"/>
    </xf>
    <xf numFmtId="4" fontId="4" fillId="0" borderId="0" xfId="0" applyNumberFormat="1" applyFont="1"/>
    <xf numFmtId="4" fontId="17" fillId="4" borderId="60" xfId="0" applyNumberFormat="1" applyFont="1" applyFill="1" applyBorder="1" applyAlignment="1">
      <alignment horizontal="center" vertical="center" wrapText="1"/>
    </xf>
    <xf numFmtId="4" fontId="17" fillId="4" borderId="61" xfId="0" applyNumberFormat="1" applyFont="1" applyFill="1" applyBorder="1" applyAlignment="1">
      <alignment horizontal="left" vertical="center" wrapText="1"/>
    </xf>
    <xf numFmtId="167" fontId="17" fillId="4" borderId="61" xfId="0" applyNumberFormat="1" applyFont="1" applyFill="1" applyBorder="1" applyAlignment="1">
      <alignment horizontal="center" vertical="center" wrapText="1"/>
    </xf>
    <xf numFmtId="167" fontId="17" fillId="4" borderId="60" xfId="0" applyNumberFormat="1" applyFont="1" applyFill="1" applyBorder="1" applyAlignment="1">
      <alignment horizontal="center" vertical="center" wrapText="1"/>
    </xf>
    <xf numFmtId="167" fontId="17" fillId="4" borderId="62" xfId="0" applyNumberFormat="1" applyFont="1" applyFill="1" applyBorder="1" applyAlignment="1">
      <alignment horizontal="center" vertical="center" wrapText="1"/>
    </xf>
    <xf numFmtId="167" fontId="17" fillId="4" borderId="63" xfId="0" applyNumberFormat="1" applyFont="1" applyFill="1" applyBorder="1" applyAlignment="1">
      <alignment horizontal="center" vertical="center" wrapText="1"/>
    </xf>
    <xf numFmtId="167" fontId="17" fillId="4" borderId="40" xfId="0" applyNumberFormat="1" applyFont="1" applyFill="1" applyBorder="1" applyAlignment="1">
      <alignment horizontal="center" vertical="center" wrapText="1"/>
    </xf>
    <xf numFmtId="167" fontId="17" fillId="4" borderId="64" xfId="0" applyNumberFormat="1" applyFont="1" applyFill="1" applyBorder="1" applyAlignment="1">
      <alignment horizontal="center" vertical="center" wrapText="1"/>
    </xf>
    <xf numFmtId="167" fontId="17" fillId="4" borderId="65" xfId="0" applyNumberFormat="1" applyFont="1" applyFill="1" applyBorder="1" applyAlignment="1">
      <alignment horizontal="center" vertical="center" wrapText="1"/>
    </xf>
    <xf numFmtId="167" fontId="41" fillId="4" borderId="60" xfId="0" applyNumberFormat="1" applyFont="1" applyFill="1" applyBorder="1" applyAlignment="1">
      <alignment horizontal="center" vertical="center" wrapText="1"/>
    </xf>
    <xf numFmtId="4" fontId="17" fillId="4" borderId="66" xfId="0" applyNumberFormat="1" applyFont="1" applyFill="1" applyBorder="1" applyAlignment="1">
      <alignment horizontal="center" vertical="center" wrapText="1"/>
    </xf>
    <xf numFmtId="4" fontId="17" fillId="4" borderId="67" xfId="0" applyNumberFormat="1" applyFont="1" applyFill="1" applyBorder="1" applyAlignment="1">
      <alignment horizontal="center" vertical="center" wrapText="1"/>
    </xf>
    <xf numFmtId="4" fontId="17" fillId="4" borderId="68" xfId="0" applyNumberFormat="1" applyFont="1" applyFill="1" applyBorder="1" applyAlignment="1">
      <alignment horizontal="center" vertical="center" wrapText="1"/>
    </xf>
    <xf numFmtId="4" fontId="17" fillId="4" borderId="69" xfId="0" applyNumberFormat="1" applyFont="1" applyFill="1" applyBorder="1" applyAlignment="1">
      <alignment horizontal="center" vertical="center" wrapText="1"/>
    </xf>
    <xf numFmtId="4" fontId="17" fillId="4" borderId="70" xfId="0" applyNumberFormat="1" applyFont="1" applyFill="1" applyBorder="1" applyAlignment="1">
      <alignment horizontal="center" vertical="center" wrapText="1"/>
    </xf>
    <xf numFmtId="4" fontId="17" fillId="4" borderId="71" xfId="0" applyNumberFormat="1" applyFont="1" applyFill="1" applyBorder="1" applyAlignment="1">
      <alignment horizontal="center" vertical="center" wrapText="1"/>
    </xf>
    <xf numFmtId="4" fontId="17" fillId="4" borderId="72" xfId="0" applyNumberFormat="1" applyFont="1" applyFill="1" applyBorder="1" applyAlignment="1">
      <alignment horizontal="center" vertical="center" wrapText="1"/>
    </xf>
    <xf numFmtId="4" fontId="41" fillId="4" borderId="66" xfId="0" applyNumberFormat="1" applyFont="1" applyFill="1" applyBorder="1" applyAlignment="1">
      <alignment horizontal="center" vertical="center" wrapText="1"/>
    </xf>
    <xf numFmtId="4" fontId="41" fillId="4" borderId="4" xfId="0" applyNumberFormat="1" applyFont="1" applyFill="1" applyBorder="1" applyAlignment="1">
      <alignment horizontal="center" vertical="center" wrapText="1"/>
    </xf>
    <xf numFmtId="4" fontId="17" fillId="4" borderId="50" xfId="0" applyNumberFormat="1" applyFont="1" applyFill="1" applyBorder="1" applyAlignment="1">
      <alignment horizontal="left" vertical="center" wrapText="1"/>
    </xf>
    <xf numFmtId="4" fontId="18" fillId="4" borderId="2" xfId="0" applyNumberFormat="1" applyFont="1" applyFill="1" applyBorder="1" applyAlignment="1">
      <alignment horizontal="center" vertical="center" wrapText="1"/>
    </xf>
    <xf numFmtId="4" fontId="18" fillId="4" borderId="28" xfId="0" applyNumberFormat="1" applyFont="1" applyFill="1" applyBorder="1" applyAlignment="1">
      <alignment horizontal="right" vertical="center" wrapText="1"/>
    </xf>
    <xf numFmtId="4" fontId="18" fillId="4" borderId="28" xfId="0" applyNumberFormat="1" applyFont="1" applyFill="1" applyBorder="1" applyAlignment="1">
      <alignment horizontal="center" vertical="center" wrapText="1"/>
    </xf>
    <xf numFmtId="4" fontId="18" fillId="4" borderId="20" xfId="0" applyNumberFormat="1" applyFont="1" applyFill="1" applyBorder="1" applyAlignment="1">
      <alignment horizontal="center" vertical="center" wrapText="1"/>
    </xf>
    <xf numFmtId="4" fontId="18" fillId="4" borderId="21" xfId="0" applyNumberFormat="1" applyFont="1" applyFill="1" applyBorder="1" applyAlignment="1">
      <alignment horizontal="center" vertical="center" wrapText="1"/>
    </xf>
    <xf numFmtId="4" fontId="18" fillId="4" borderId="22" xfId="0" applyNumberFormat="1" applyFont="1" applyFill="1" applyBorder="1" applyAlignment="1">
      <alignment horizontal="center" vertical="center" wrapText="1"/>
    </xf>
    <xf numFmtId="4" fontId="18" fillId="4" borderId="55" xfId="0" applyNumberFormat="1" applyFont="1" applyFill="1" applyBorder="1" applyAlignment="1">
      <alignment horizontal="center" vertical="center" wrapText="1"/>
    </xf>
    <xf numFmtId="4" fontId="18" fillId="4" borderId="56" xfId="0" applyNumberFormat="1" applyFont="1" applyFill="1" applyBorder="1" applyAlignment="1">
      <alignment horizontal="center" vertical="center" wrapText="1"/>
    </xf>
    <xf numFmtId="4" fontId="18" fillId="4" borderId="30" xfId="0" applyNumberFormat="1" applyFont="1" applyFill="1" applyBorder="1" applyAlignment="1">
      <alignment horizontal="right" vertical="center" wrapText="1"/>
    </xf>
    <xf numFmtId="4" fontId="18" fillId="4" borderId="30" xfId="0" applyNumberFormat="1" applyFont="1" applyFill="1" applyBorder="1" applyAlignment="1">
      <alignment horizontal="center" vertical="center" wrapText="1"/>
    </xf>
    <xf numFmtId="4" fontId="18" fillId="4" borderId="3" xfId="0" applyNumberFormat="1" applyFont="1" applyFill="1" applyBorder="1" applyAlignment="1">
      <alignment horizontal="center" vertical="center" wrapText="1"/>
    </xf>
    <xf numFmtId="4" fontId="18" fillId="4" borderId="23" xfId="0" applyNumberFormat="1" applyFont="1" applyFill="1" applyBorder="1" applyAlignment="1">
      <alignment horizontal="center" vertical="center" wrapText="1"/>
    </xf>
    <xf numFmtId="4" fontId="18" fillId="4" borderId="24" xfId="0" applyNumberFormat="1" applyFont="1" applyFill="1" applyBorder="1" applyAlignment="1">
      <alignment horizontal="center" vertical="center" wrapText="1"/>
    </xf>
    <xf numFmtId="4" fontId="18" fillId="4" borderId="25" xfId="0" applyNumberFormat="1" applyFont="1" applyFill="1" applyBorder="1" applyAlignment="1">
      <alignment horizontal="center" vertical="center" wrapText="1"/>
    </xf>
    <xf numFmtId="4" fontId="18" fillId="4" borderId="58" xfId="0" applyNumberFormat="1" applyFont="1" applyFill="1" applyBorder="1" applyAlignment="1">
      <alignment horizontal="center" vertical="center" wrapText="1"/>
    </xf>
    <xf numFmtId="4" fontId="18" fillId="4" borderId="59" xfId="0" applyNumberFormat="1" applyFont="1" applyFill="1" applyBorder="1" applyAlignment="1">
      <alignment horizontal="center" vertical="center" wrapText="1"/>
    </xf>
    <xf numFmtId="4" fontId="18" fillId="4" borderId="73" xfId="0" applyNumberFormat="1" applyFont="1" applyFill="1" applyBorder="1" applyAlignment="1">
      <alignment horizontal="right" vertical="center" wrapText="1"/>
    </xf>
    <xf numFmtId="4" fontId="18" fillId="4" borderId="73" xfId="0" applyNumberFormat="1" applyFont="1" applyFill="1" applyBorder="1" applyAlignment="1">
      <alignment horizontal="center" vertical="center" wrapText="1"/>
    </xf>
    <xf numFmtId="4" fontId="18" fillId="4" borderId="74" xfId="0" applyNumberFormat="1" applyFont="1" applyFill="1" applyBorder="1" applyAlignment="1">
      <alignment horizontal="center" vertical="center" wrapText="1"/>
    </xf>
    <xf numFmtId="4" fontId="18" fillId="4" borderId="75" xfId="0" applyNumberFormat="1" applyFont="1" applyFill="1" applyBorder="1" applyAlignment="1">
      <alignment horizontal="center" vertical="center" wrapText="1"/>
    </xf>
    <xf numFmtId="4" fontId="18" fillId="4" borderId="76" xfId="0" applyNumberFormat="1" applyFont="1" applyFill="1" applyBorder="1" applyAlignment="1">
      <alignment horizontal="center" vertical="center" wrapText="1"/>
    </xf>
    <xf numFmtId="4" fontId="18" fillId="4" borderId="77" xfId="0" applyNumberFormat="1" applyFont="1" applyFill="1" applyBorder="1" applyAlignment="1">
      <alignment horizontal="center" vertical="center" wrapText="1"/>
    </xf>
    <xf numFmtId="4" fontId="18" fillId="4" borderId="78" xfId="0" applyNumberFormat="1" applyFont="1" applyFill="1" applyBorder="1" applyAlignment="1">
      <alignment horizontal="center" vertical="center" wrapText="1"/>
    </xf>
    <xf numFmtId="4" fontId="18" fillId="4" borderId="79" xfId="0" applyNumberFormat="1" applyFont="1" applyFill="1" applyBorder="1" applyAlignment="1">
      <alignment horizontal="center" vertical="center" wrapText="1"/>
    </xf>
    <xf numFmtId="168" fontId="38" fillId="0" borderId="0" xfId="0" applyNumberFormat="1" applyFont="1"/>
    <xf numFmtId="4" fontId="17" fillId="4" borderId="42" xfId="0" applyNumberFormat="1" applyFont="1" applyFill="1" applyBorder="1" applyAlignment="1">
      <alignment horizontal="center" vertical="center"/>
    </xf>
    <xf numFmtId="4" fontId="17" fillId="4" borderId="43" xfId="0" applyNumberFormat="1" applyFont="1" applyFill="1" applyBorder="1" applyAlignment="1">
      <alignment horizontal="center" vertical="center"/>
    </xf>
    <xf numFmtId="4" fontId="17" fillId="4" borderId="44" xfId="0" applyNumberFormat="1" applyFont="1" applyFill="1" applyBorder="1" applyAlignment="1">
      <alignment horizontal="center" vertical="center"/>
    </xf>
    <xf numFmtId="4" fontId="17" fillId="4" borderId="45" xfId="0" applyNumberFormat="1" applyFont="1" applyFill="1" applyBorder="1" applyAlignment="1">
      <alignment horizontal="center" vertical="center"/>
    </xf>
    <xf numFmtId="4" fontId="17" fillId="4" borderId="46" xfId="0" applyNumberFormat="1" applyFont="1" applyFill="1" applyBorder="1" applyAlignment="1">
      <alignment horizontal="center" vertical="center"/>
    </xf>
    <xf numFmtId="4" fontId="17" fillId="4" borderId="47" xfId="0" applyNumberFormat="1" applyFont="1" applyFill="1" applyBorder="1" applyAlignment="1">
      <alignment horizontal="center" vertical="center"/>
    </xf>
    <xf numFmtId="4" fontId="17" fillId="0" borderId="35" xfId="0" applyNumberFormat="1" applyFont="1" applyBorder="1" applyAlignment="1" applyProtection="1">
      <alignment horizontal="center" vertical="center" wrapText="1"/>
      <protection locked="0"/>
    </xf>
    <xf numFmtId="4" fontId="17" fillId="0" borderId="36" xfId="0" applyNumberFormat="1" applyFont="1" applyBorder="1" applyAlignment="1" applyProtection="1">
      <alignment horizontal="center" vertical="center" wrapText="1"/>
      <protection locked="0"/>
    </xf>
    <xf numFmtId="4" fontId="17" fillId="0" borderId="29" xfId="0" applyNumberFormat="1" applyFont="1" applyBorder="1" applyAlignment="1" applyProtection="1">
      <alignment horizontal="center" vertical="center" wrapText="1"/>
      <protection locked="0"/>
    </xf>
    <xf numFmtId="4" fontId="17" fillId="0" borderId="27" xfId="0" applyNumberFormat="1" applyFont="1" applyBorder="1" applyAlignment="1" applyProtection="1">
      <alignment horizontal="center" vertical="center" wrapText="1"/>
      <protection locked="0"/>
    </xf>
    <xf numFmtId="4" fontId="17" fillId="0" borderId="53" xfId="0" applyNumberFormat="1" applyFont="1" applyBorder="1" applyAlignment="1" applyProtection="1">
      <alignment horizontal="center" vertical="center" wrapText="1"/>
      <protection locked="0"/>
    </xf>
    <xf numFmtId="4" fontId="17" fillId="0" borderId="5" xfId="0" applyNumberFormat="1" applyFont="1" applyBorder="1" applyAlignment="1" applyProtection="1">
      <alignment horizontal="center" vertical="center" wrapText="1"/>
      <protection locked="0"/>
    </xf>
    <xf numFmtId="4" fontId="17" fillId="4" borderId="50" xfId="0" applyNumberFormat="1" applyFont="1" applyFill="1" applyBorder="1" applyAlignment="1">
      <alignment horizontal="left" wrapText="1"/>
    </xf>
    <xf numFmtId="4" fontId="18" fillId="0" borderId="2" xfId="0" applyNumberFormat="1" applyFont="1" applyBorder="1" applyAlignment="1" applyProtection="1">
      <alignment horizontal="center" vertical="center" wrapText="1"/>
      <protection locked="0"/>
    </xf>
    <xf numFmtId="4" fontId="18" fillId="0" borderId="20" xfId="0" applyNumberFormat="1" applyFont="1" applyBorder="1" applyAlignment="1" applyProtection="1">
      <alignment horizontal="center" vertical="center" wrapText="1"/>
      <protection locked="0"/>
    </xf>
    <xf numFmtId="4" fontId="18" fillId="0" borderId="21" xfId="0" applyNumberFormat="1" applyFont="1" applyBorder="1" applyAlignment="1" applyProtection="1">
      <alignment horizontal="center" vertical="center" wrapText="1"/>
      <protection locked="0"/>
    </xf>
    <xf numFmtId="4" fontId="18" fillId="0" borderId="22" xfId="0" applyNumberFormat="1" applyFont="1" applyBorder="1" applyAlignment="1" applyProtection="1">
      <alignment horizontal="center" vertical="center" wrapText="1"/>
      <protection locked="0"/>
    </xf>
    <xf numFmtId="4" fontId="18" fillId="0" borderId="28" xfId="0" applyNumberFormat="1" applyFont="1" applyBorder="1" applyAlignment="1" applyProtection="1">
      <alignment horizontal="center" vertical="center" wrapText="1"/>
      <protection locked="0"/>
    </xf>
    <xf numFmtId="4" fontId="18" fillId="0" borderId="56" xfId="0" applyNumberFormat="1" applyFont="1" applyBorder="1" applyAlignment="1" applyProtection="1">
      <alignment horizontal="center" vertical="center" wrapText="1"/>
      <protection locked="0"/>
    </xf>
    <xf numFmtId="4" fontId="18" fillId="3" borderId="21" xfId="0" applyNumberFormat="1" applyFont="1" applyFill="1" applyBorder="1" applyAlignment="1" applyProtection="1">
      <alignment horizontal="center" vertical="center" wrapText="1"/>
      <protection locked="0"/>
    </xf>
    <xf numFmtId="4" fontId="18" fillId="3" borderId="22" xfId="0" applyNumberFormat="1" applyFont="1" applyFill="1" applyBorder="1" applyAlignment="1" applyProtection="1">
      <alignment horizontal="center" vertical="center" wrapText="1"/>
      <protection locked="0"/>
    </xf>
    <xf numFmtId="4" fontId="18" fillId="3" borderId="20" xfId="0" applyNumberFormat="1" applyFont="1" applyFill="1" applyBorder="1" applyAlignment="1" applyProtection="1">
      <alignment horizontal="center" vertical="center" wrapText="1"/>
      <protection locked="0"/>
    </xf>
    <xf numFmtId="4" fontId="18" fillId="3" borderId="28" xfId="0" applyNumberFormat="1" applyFont="1" applyFill="1" applyBorder="1" applyAlignment="1" applyProtection="1">
      <alignment horizontal="center" vertical="center" wrapText="1"/>
      <protection locked="0"/>
    </xf>
    <xf numFmtId="4" fontId="37" fillId="4" borderId="30" xfId="0" applyNumberFormat="1" applyFont="1" applyFill="1" applyBorder="1" applyAlignment="1">
      <alignment horizontal="right" wrapText="1"/>
    </xf>
    <xf numFmtId="4" fontId="37" fillId="4" borderId="80" xfId="0" applyNumberFormat="1" applyFont="1" applyFill="1" applyBorder="1" applyAlignment="1">
      <alignment horizontal="right" wrapText="1"/>
    </xf>
    <xf numFmtId="4" fontId="17" fillId="3" borderId="17" xfId="0" applyNumberFormat="1" applyFont="1" applyFill="1" applyBorder="1" applyAlignment="1" applyProtection="1">
      <alignment horizontal="center" vertical="center" wrapText="1"/>
      <protection locked="0"/>
    </xf>
    <xf numFmtId="4" fontId="17" fillId="3" borderId="18" xfId="0" applyNumberFormat="1" applyFont="1" applyFill="1" applyBorder="1" applyAlignment="1" applyProtection="1">
      <alignment horizontal="center" vertical="center" wrapText="1"/>
      <protection locked="0"/>
    </xf>
    <xf numFmtId="4" fontId="17" fillId="3" borderId="19" xfId="0" applyNumberFormat="1" applyFont="1" applyFill="1" applyBorder="1" applyAlignment="1" applyProtection="1">
      <alignment horizontal="center" vertical="center" wrapText="1"/>
      <protection locked="0"/>
    </xf>
    <xf numFmtId="4" fontId="17" fillId="3" borderId="50" xfId="0" applyNumberFormat="1" applyFont="1" applyFill="1" applyBorder="1" applyAlignment="1" applyProtection="1">
      <alignment horizontal="center" vertical="center" wrapText="1"/>
      <protection locked="0"/>
    </xf>
    <xf numFmtId="4" fontId="17" fillId="0" borderId="52" xfId="0" applyNumberFormat="1" applyFont="1" applyBorder="1" applyAlignment="1" applyProtection="1">
      <alignment horizontal="center" vertical="center" wrapText="1"/>
      <protection locked="0"/>
    </xf>
    <xf numFmtId="4" fontId="17" fillId="0" borderId="19" xfId="0" applyNumberFormat="1" applyFont="1" applyBorder="1" applyAlignment="1" applyProtection="1">
      <alignment horizontal="center" vertical="center" wrapText="1"/>
      <protection locked="0"/>
    </xf>
    <xf numFmtId="4" fontId="17" fillId="3" borderId="4" xfId="0" applyNumberFormat="1" applyFont="1" applyFill="1" applyBorder="1" applyAlignment="1" applyProtection="1">
      <alignment horizontal="center" vertical="center" wrapText="1"/>
      <protection locked="0"/>
    </xf>
    <xf numFmtId="4" fontId="37" fillId="4" borderId="2" xfId="0" applyNumberFormat="1" applyFont="1" applyFill="1" applyBorder="1" applyAlignment="1">
      <alignment horizontal="center" vertical="center"/>
    </xf>
    <xf numFmtId="4" fontId="37" fillId="4" borderId="28" xfId="0" applyNumberFormat="1" applyFont="1" applyFill="1" applyBorder="1" applyAlignment="1">
      <alignment horizontal="right" wrapText="1"/>
    </xf>
    <xf numFmtId="4" fontId="18" fillId="3" borderId="2" xfId="0" applyNumberFormat="1" applyFont="1" applyFill="1" applyBorder="1" applyAlignment="1" applyProtection="1">
      <alignment horizontal="center" vertical="center" wrapText="1"/>
      <protection locked="0"/>
    </xf>
    <xf numFmtId="4" fontId="37" fillId="4" borderId="3" xfId="0" applyNumberFormat="1" applyFont="1" applyFill="1" applyBorder="1" applyAlignment="1">
      <alignment horizontal="center" vertical="center"/>
    </xf>
    <xf numFmtId="4" fontId="18" fillId="3" borderId="23" xfId="0" applyNumberFormat="1" applyFont="1" applyFill="1" applyBorder="1" applyAlignment="1" applyProtection="1">
      <alignment horizontal="center" vertical="center" wrapText="1"/>
      <protection locked="0"/>
    </xf>
    <xf numFmtId="4" fontId="18" fillId="3" borderId="24" xfId="0" applyNumberFormat="1" applyFont="1" applyFill="1" applyBorder="1" applyAlignment="1" applyProtection="1">
      <alignment horizontal="center" vertical="center" wrapText="1"/>
      <protection locked="0"/>
    </xf>
    <xf numFmtId="4" fontId="18" fillId="3" borderId="25" xfId="0" applyNumberFormat="1" applyFont="1" applyFill="1" applyBorder="1" applyAlignment="1" applyProtection="1">
      <alignment horizontal="center" vertical="center" wrapText="1"/>
      <protection locked="0"/>
    </xf>
    <xf numFmtId="4" fontId="18" fillId="3" borderId="30" xfId="0" applyNumberFormat="1" applyFont="1" applyFill="1" applyBorder="1" applyAlignment="1" applyProtection="1">
      <alignment horizontal="center" vertical="center" wrapText="1"/>
      <protection locked="0"/>
    </xf>
    <xf numFmtId="4" fontId="18" fillId="0" borderId="59" xfId="0" applyNumberFormat="1" applyFont="1" applyBorder="1" applyAlignment="1" applyProtection="1">
      <alignment horizontal="center" vertical="center" wrapText="1"/>
      <protection locked="0"/>
    </xf>
    <xf numFmtId="4" fontId="18" fillId="0" borderId="25" xfId="0" applyNumberFormat="1" applyFont="1" applyBorder="1" applyAlignment="1" applyProtection="1">
      <alignment horizontal="center" vertical="center" wrapText="1"/>
      <protection locked="0"/>
    </xf>
    <xf numFmtId="4" fontId="18" fillId="3" borderId="3" xfId="0" applyNumberFormat="1" applyFont="1" applyFill="1" applyBorder="1" applyAlignment="1" applyProtection="1">
      <alignment horizontal="center" vertical="center" wrapText="1"/>
      <protection locked="0"/>
    </xf>
    <xf numFmtId="4" fontId="37" fillId="0" borderId="20" xfId="0" applyNumberFormat="1" applyFont="1" applyBorder="1" applyAlignment="1" applyProtection="1">
      <alignment horizontal="center" vertical="center" wrapText="1"/>
      <protection locked="0"/>
    </xf>
    <xf numFmtId="4" fontId="37" fillId="0" borderId="21" xfId="0" applyNumberFormat="1" applyFont="1" applyBorder="1" applyAlignment="1" applyProtection="1">
      <alignment horizontal="center" vertical="center" wrapText="1"/>
      <protection locked="0"/>
    </xf>
    <xf numFmtId="4" fontId="37" fillId="0" borderId="22" xfId="0" applyNumberFormat="1" applyFont="1" applyBorder="1" applyAlignment="1" applyProtection="1">
      <alignment horizontal="center" vertical="center" wrapText="1"/>
      <protection locked="0"/>
    </xf>
    <xf numFmtId="4" fontId="37" fillId="0" borderId="28" xfId="0" applyNumberFormat="1" applyFont="1" applyBorder="1" applyAlignment="1" applyProtection="1">
      <alignment horizontal="center" vertical="center" wrapText="1"/>
      <protection locked="0"/>
    </xf>
    <xf numFmtId="4" fontId="37" fillId="0" borderId="56" xfId="0" applyNumberFormat="1" applyFont="1" applyBorder="1" applyAlignment="1" applyProtection="1">
      <alignment horizontal="center" vertical="center" wrapText="1"/>
      <protection locked="0"/>
    </xf>
    <xf numFmtId="4" fontId="37" fillId="0" borderId="2" xfId="0" applyNumberFormat="1" applyFont="1" applyBorder="1" applyAlignment="1" applyProtection="1">
      <alignment horizontal="center" vertical="center" wrapText="1"/>
      <protection locked="0"/>
    </xf>
    <xf numFmtId="4" fontId="37" fillId="0" borderId="23" xfId="0" applyNumberFormat="1" applyFont="1" applyBorder="1" applyAlignment="1" applyProtection="1">
      <alignment horizontal="center" vertical="center" wrapText="1"/>
      <protection locked="0"/>
    </xf>
    <xf numFmtId="4" fontId="37" fillId="0" borderId="24" xfId="0" applyNumberFormat="1" applyFont="1" applyBorder="1" applyAlignment="1" applyProtection="1">
      <alignment horizontal="center" vertical="center" wrapText="1"/>
      <protection locked="0"/>
    </xf>
    <xf numFmtId="4" fontId="37" fillId="0" borderId="25" xfId="0" applyNumberFormat="1" applyFont="1" applyBorder="1" applyAlignment="1" applyProtection="1">
      <alignment horizontal="center" vertical="center" wrapText="1"/>
      <protection locked="0"/>
    </xf>
    <xf numFmtId="4" fontId="37" fillId="0" borderId="30" xfId="0" applyNumberFormat="1" applyFont="1" applyBorder="1" applyAlignment="1" applyProtection="1">
      <alignment horizontal="center" vertical="center" wrapText="1"/>
      <protection locked="0"/>
    </xf>
    <xf numFmtId="4" fontId="37" fillId="0" borderId="59" xfId="0" applyNumberFormat="1" applyFont="1" applyBorder="1" applyAlignment="1" applyProtection="1">
      <alignment horizontal="center" vertical="center" wrapText="1"/>
      <protection locked="0"/>
    </xf>
    <xf numFmtId="4" fontId="37" fillId="0" borderId="3" xfId="0" applyNumberFormat="1" applyFont="1" applyBorder="1" applyAlignment="1" applyProtection="1">
      <alignment horizontal="center" vertical="center" wrapText="1"/>
      <protection locked="0"/>
    </xf>
    <xf numFmtId="4" fontId="37" fillId="3" borderId="56" xfId="0" applyNumberFormat="1" applyFont="1" applyFill="1" applyBorder="1" applyAlignment="1" applyProtection="1">
      <alignment horizontal="center" vertical="center" wrapText="1"/>
      <protection locked="0"/>
    </xf>
    <xf numFmtId="4" fontId="37" fillId="3" borderId="22" xfId="0" applyNumberFormat="1" applyFont="1" applyFill="1" applyBorder="1" applyAlignment="1" applyProtection="1">
      <alignment horizontal="center" vertical="center" wrapText="1"/>
      <protection locked="0"/>
    </xf>
    <xf numFmtId="4" fontId="37" fillId="4" borderId="6" xfId="0" applyNumberFormat="1" applyFont="1" applyFill="1" applyBorder="1" applyAlignment="1">
      <alignment horizontal="center" vertical="center"/>
    </xf>
    <xf numFmtId="4" fontId="37" fillId="4" borderId="31" xfId="0" applyNumberFormat="1" applyFont="1" applyFill="1" applyBorder="1" applyAlignment="1">
      <alignment horizontal="right" wrapText="1"/>
    </xf>
    <xf numFmtId="4" fontId="37" fillId="4" borderId="31" xfId="0" applyNumberFormat="1" applyFont="1" applyFill="1" applyBorder="1" applyAlignment="1">
      <alignment horizontal="center" vertical="center" wrapText="1"/>
    </xf>
    <xf numFmtId="4" fontId="37" fillId="4" borderId="6" xfId="0" applyNumberFormat="1" applyFont="1" applyFill="1" applyBorder="1" applyAlignment="1">
      <alignment horizontal="center" vertical="center" wrapText="1"/>
    </xf>
    <xf numFmtId="4" fontId="37" fillId="0" borderId="37" xfId="0" applyNumberFormat="1" applyFont="1" applyBorder="1" applyAlignment="1" applyProtection="1">
      <alignment horizontal="center" vertical="center" wrapText="1"/>
      <protection locked="0"/>
    </xf>
    <xf numFmtId="4" fontId="37" fillId="0" borderId="32" xfId="0" applyNumberFormat="1" applyFont="1" applyBorder="1" applyAlignment="1" applyProtection="1">
      <alignment horizontal="center" vertical="center" wrapText="1"/>
      <protection locked="0"/>
    </xf>
    <xf numFmtId="4" fontId="37" fillId="0" borderId="33" xfId="0" applyNumberFormat="1" applyFont="1" applyBorder="1" applyAlignment="1" applyProtection="1">
      <alignment horizontal="center" vertical="center" wrapText="1"/>
      <protection locked="0"/>
    </xf>
    <xf numFmtId="4" fontId="37" fillId="0" borderId="31" xfId="0" applyNumberFormat="1" applyFont="1" applyBorder="1" applyAlignment="1" applyProtection="1">
      <alignment horizontal="center" vertical="center" wrapText="1"/>
      <protection locked="0"/>
    </xf>
    <xf numFmtId="4" fontId="37" fillId="3" borderId="81" xfId="0" applyNumberFormat="1" applyFont="1" applyFill="1" applyBorder="1" applyAlignment="1" applyProtection="1">
      <alignment horizontal="center" vertical="center" wrapText="1"/>
      <protection locked="0"/>
    </xf>
    <xf numFmtId="4" fontId="37" fillId="3" borderId="33" xfId="0" applyNumberFormat="1" applyFont="1" applyFill="1" applyBorder="1" applyAlignment="1" applyProtection="1">
      <alignment horizontal="center" vertical="center" wrapText="1"/>
      <protection locked="0"/>
    </xf>
    <xf numFmtId="4" fontId="37" fillId="0" borderId="6" xfId="0" applyNumberFormat="1" applyFont="1" applyBorder="1" applyAlignment="1" applyProtection="1">
      <alignment horizontal="center" vertical="center" wrapText="1"/>
      <protection locked="0"/>
    </xf>
    <xf numFmtId="4" fontId="17" fillId="4" borderId="3" xfId="0" applyNumberFormat="1" applyFont="1" applyFill="1" applyBorder="1" applyAlignment="1">
      <alignment horizontal="center" vertical="center"/>
    </xf>
    <xf numFmtId="4" fontId="17" fillId="4" borderId="30" xfId="0" applyNumberFormat="1" applyFont="1" applyFill="1" applyBorder="1" applyAlignment="1">
      <alignment horizontal="left" wrapText="1"/>
    </xf>
    <xf numFmtId="4" fontId="17" fillId="4" borderId="30"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4" fontId="17" fillId="0" borderId="23" xfId="0" applyNumberFormat="1" applyFont="1" applyBorder="1" applyAlignment="1" applyProtection="1">
      <alignment horizontal="center" vertical="center" wrapText="1"/>
      <protection locked="0"/>
    </xf>
    <xf numFmtId="4" fontId="17" fillId="0" borderId="24" xfId="0" applyNumberFormat="1" applyFont="1" applyBorder="1" applyAlignment="1" applyProtection="1">
      <alignment horizontal="center" vertical="center" wrapText="1"/>
      <protection locked="0"/>
    </xf>
    <xf numFmtId="4" fontId="17" fillId="0" borderId="25" xfId="0" applyNumberFormat="1" applyFont="1" applyBorder="1" applyAlignment="1" applyProtection="1">
      <alignment horizontal="center" vertical="center" wrapText="1"/>
      <protection locked="0"/>
    </xf>
    <xf numFmtId="4" fontId="17" fillId="0" borderId="30" xfId="0" applyNumberFormat="1" applyFont="1" applyBorder="1" applyAlignment="1" applyProtection="1">
      <alignment horizontal="center" vertical="center" wrapText="1"/>
      <protection locked="0"/>
    </xf>
    <xf numFmtId="4" fontId="17" fillId="3" borderId="59" xfId="0" applyNumberFormat="1" applyFont="1" applyFill="1" applyBorder="1" applyAlignment="1" applyProtection="1">
      <alignment horizontal="center" vertical="center" wrapText="1"/>
      <protection locked="0"/>
    </xf>
    <xf numFmtId="4" fontId="17" fillId="3" borderId="25" xfId="0" applyNumberFormat="1" applyFont="1" applyFill="1" applyBorder="1" applyAlignment="1" applyProtection="1">
      <alignment horizontal="center" vertical="center" wrapText="1"/>
      <protection locked="0"/>
    </xf>
    <xf numFmtId="4" fontId="17" fillId="0" borderId="3" xfId="0" applyNumberFormat="1" applyFont="1" applyBorder="1" applyAlignment="1" applyProtection="1">
      <alignment horizontal="center" vertical="center" wrapText="1"/>
      <protection locked="0"/>
    </xf>
    <xf numFmtId="0" fontId="4" fillId="0" borderId="0" xfId="0" applyFont="1" applyAlignment="1">
      <alignment wrapText="1"/>
    </xf>
    <xf numFmtId="4" fontId="18" fillId="4" borderId="5" xfId="0" applyNumberFormat="1" applyFont="1" applyFill="1" applyBorder="1" applyAlignment="1">
      <alignment horizontal="center" vertical="center"/>
    </xf>
    <xf numFmtId="4" fontId="18" fillId="4" borderId="27" xfId="0" applyNumberFormat="1" applyFont="1" applyFill="1" applyBorder="1" applyAlignment="1">
      <alignment horizontal="right" vertical="center" wrapText="1"/>
    </xf>
    <xf numFmtId="4" fontId="18" fillId="4" borderId="27" xfId="0" applyNumberFormat="1" applyFont="1" applyFill="1" applyBorder="1" applyAlignment="1">
      <alignment horizontal="center" vertical="center" wrapText="1"/>
    </xf>
    <xf numFmtId="4" fontId="18" fillId="4" borderId="5" xfId="0" applyNumberFormat="1" applyFont="1" applyFill="1" applyBorder="1" applyAlignment="1">
      <alignment horizontal="center" vertical="center" wrapText="1"/>
    </xf>
    <xf numFmtId="4" fontId="18" fillId="0" borderId="35" xfId="0" applyNumberFormat="1" applyFont="1" applyBorder="1" applyAlignment="1" applyProtection="1">
      <alignment horizontal="center" vertical="center" wrapText="1"/>
      <protection locked="0"/>
    </xf>
    <xf numFmtId="4" fontId="18" fillId="0" borderId="36" xfId="0" applyNumberFormat="1" applyFont="1" applyBorder="1" applyAlignment="1" applyProtection="1">
      <alignment horizontal="center" vertical="center" wrapText="1"/>
      <protection locked="0"/>
    </xf>
    <xf numFmtId="4" fontId="18" fillId="0" borderId="29" xfId="0" applyNumberFormat="1" applyFont="1" applyBorder="1" applyAlignment="1" applyProtection="1">
      <alignment horizontal="center" vertical="center" wrapText="1"/>
      <protection locked="0"/>
    </xf>
    <xf numFmtId="4" fontId="18" fillId="0" borderId="27" xfId="0" applyNumberFormat="1" applyFont="1" applyBorder="1" applyAlignment="1" applyProtection="1">
      <alignment horizontal="center" vertical="center" wrapText="1"/>
      <protection locked="0"/>
    </xf>
    <xf numFmtId="4" fontId="18" fillId="3" borderId="53" xfId="0" applyNumberFormat="1" applyFont="1" applyFill="1" applyBorder="1" applyAlignment="1" applyProtection="1">
      <alignment horizontal="center" vertical="center" wrapText="1"/>
      <protection locked="0"/>
    </xf>
    <xf numFmtId="4" fontId="18" fillId="3" borderId="29" xfId="0" applyNumberFormat="1" applyFont="1" applyFill="1" applyBorder="1" applyAlignment="1" applyProtection="1">
      <alignment horizontal="center" vertical="center" wrapText="1"/>
      <protection locked="0"/>
    </xf>
    <xf numFmtId="4" fontId="18" fillId="0" borderId="5" xfId="0" applyNumberFormat="1" applyFont="1" applyBorder="1" applyAlignment="1" applyProtection="1">
      <alignment horizontal="center" vertical="center" wrapText="1"/>
      <protection locked="0"/>
    </xf>
    <xf numFmtId="4" fontId="18" fillId="4" borderId="2" xfId="0" applyNumberFormat="1" applyFont="1" applyFill="1" applyBorder="1" applyAlignment="1">
      <alignment horizontal="center" vertical="center"/>
    </xf>
    <xf numFmtId="4" fontId="18" fillId="4" borderId="28" xfId="0" applyNumberFormat="1" applyFont="1" applyFill="1" applyBorder="1" applyAlignment="1">
      <alignment horizontal="right" wrapText="1"/>
    </xf>
    <xf numFmtId="4" fontId="18" fillId="4" borderId="3" xfId="0" applyNumberFormat="1" applyFont="1" applyFill="1" applyBorder="1" applyAlignment="1">
      <alignment horizontal="center" vertical="center"/>
    </xf>
    <xf numFmtId="4" fontId="18" fillId="4" borderId="30" xfId="0" applyNumberFormat="1" applyFont="1" applyFill="1" applyBorder="1" applyAlignment="1">
      <alignment horizontal="right" wrapText="1"/>
    </xf>
    <xf numFmtId="4" fontId="18" fillId="0" borderId="23" xfId="0" applyNumberFormat="1" applyFont="1" applyBorder="1" applyAlignment="1" applyProtection="1">
      <alignment horizontal="center" vertical="center" wrapText="1"/>
      <protection locked="0"/>
    </xf>
    <xf numFmtId="4" fontId="18" fillId="0" borderId="24" xfId="0" applyNumberFormat="1" applyFont="1" applyBorder="1" applyAlignment="1" applyProtection="1">
      <alignment horizontal="center" vertical="center" wrapText="1"/>
      <protection locked="0"/>
    </xf>
    <xf numFmtId="4" fontId="18" fillId="0" borderId="30" xfId="0" applyNumberFormat="1" applyFont="1" applyBorder="1" applyAlignment="1" applyProtection="1">
      <alignment horizontal="center" vertical="center" wrapText="1"/>
      <protection locked="0"/>
    </xf>
    <xf numFmtId="4" fontId="18" fillId="3" borderId="59" xfId="0" applyNumberFormat="1" applyFont="1" applyFill="1" applyBorder="1" applyAlignment="1" applyProtection="1">
      <alignment horizontal="center" vertical="center" wrapText="1"/>
      <protection locked="0"/>
    </xf>
    <xf numFmtId="4" fontId="18" fillId="0" borderId="3" xfId="0" applyNumberFormat="1" applyFont="1" applyBorder="1" applyAlignment="1" applyProtection="1">
      <alignment horizontal="center" vertical="center" wrapText="1"/>
      <protection locked="0"/>
    </xf>
    <xf numFmtId="167" fontId="17" fillId="4" borderId="42" xfId="0" applyNumberFormat="1" applyFont="1" applyFill="1" applyBorder="1" applyAlignment="1">
      <alignment horizontal="center" vertical="center"/>
    </xf>
    <xf numFmtId="4" fontId="17" fillId="4" borderId="54" xfId="0" applyNumberFormat="1" applyFont="1" applyFill="1" applyBorder="1" applyAlignment="1">
      <alignment horizontal="left" vertical="center" wrapText="1"/>
    </xf>
    <xf numFmtId="167" fontId="17" fillId="4" borderId="28" xfId="0" applyNumberFormat="1" applyFont="1" applyFill="1" applyBorder="1" applyAlignment="1">
      <alignment horizontal="center" vertical="center" wrapText="1"/>
    </xf>
    <xf numFmtId="4" fontId="17" fillId="4" borderId="2" xfId="0" applyNumberFormat="1" applyFont="1" applyFill="1" applyBorder="1" applyAlignment="1">
      <alignment horizontal="center" vertical="center" wrapText="1"/>
    </xf>
    <xf numFmtId="4" fontId="17" fillId="4" borderId="20" xfId="0" applyNumberFormat="1" applyFont="1" applyFill="1" applyBorder="1" applyAlignment="1">
      <alignment horizontal="center" vertical="center" wrapText="1"/>
    </xf>
    <xf numFmtId="4" fontId="17" fillId="4" borderId="21" xfId="0" applyNumberFormat="1" applyFont="1" applyFill="1" applyBorder="1" applyAlignment="1">
      <alignment horizontal="center" vertical="center" wrapText="1"/>
    </xf>
    <xf numFmtId="4" fontId="17" fillId="4" borderId="22" xfId="0" applyNumberFormat="1" applyFont="1" applyFill="1" applyBorder="1" applyAlignment="1">
      <alignment horizontal="center" vertical="center" wrapText="1"/>
    </xf>
    <xf numFmtId="4" fontId="17" fillId="4" borderId="28" xfId="0" applyNumberFormat="1" applyFont="1" applyFill="1" applyBorder="1" applyAlignment="1">
      <alignment horizontal="center" vertical="center" wrapText="1"/>
    </xf>
    <xf numFmtId="4" fontId="17" fillId="4" borderId="56" xfId="0" applyNumberFormat="1" applyFont="1" applyFill="1" applyBorder="1" applyAlignment="1">
      <alignment horizontal="center" vertical="center" wrapText="1"/>
    </xf>
    <xf numFmtId="167" fontId="18" fillId="0" borderId="28" xfId="0" applyNumberFormat="1" applyFont="1" applyBorder="1" applyAlignment="1" applyProtection="1">
      <alignment horizontal="center" vertical="center" wrapText="1"/>
      <protection locked="0"/>
    </xf>
    <xf numFmtId="167" fontId="17" fillId="4" borderId="50" xfId="0" applyNumberFormat="1" applyFont="1" applyFill="1" applyBorder="1" applyAlignment="1">
      <alignment horizontal="center" vertical="center" wrapText="1"/>
    </xf>
    <xf numFmtId="167" fontId="17" fillId="3" borderId="50" xfId="0" applyNumberFormat="1" applyFont="1" applyFill="1" applyBorder="1" applyAlignment="1" applyProtection="1">
      <alignment horizontal="center" vertical="center" wrapText="1"/>
      <protection locked="0"/>
    </xf>
    <xf numFmtId="167" fontId="18" fillId="0" borderId="30" xfId="0" applyNumberFormat="1" applyFont="1" applyBorder="1" applyAlignment="1" applyProtection="1">
      <alignment horizontal="center" vertical="center" wrapText="1"/>
      <protection locked="0"/>
    </xf>
    <xf numFmtId="167" fontId="18" fillId="3" borderId="28" xfId="0" applyNumberFormat="1" applyFont="1" applyFill="1" applyBorder="1" applyAlignment="1" applyProtection="1">
      <alignment horizontal="center" vertical="center" wrapText="1"/>
      <protection locked="0"/>
    </xf>
    <xf numFmtId="167" fontId="18" fillId="3" borderId="30" xfId="0" applyNumberFormat="1" applyFont="1" applyFill="1" applyBorder="1" applyAlignment="1" applyProtection="1">
      <alignment horizontal="center" vertical="center" wrapText="1"/>
      <protection locked="0"/>
    </xf>
    <xf numFmtId="167" fontId="18" fillId="0" borderId="31" xfId="0" applyNumberFormat="1" applyFont="1" applyBorder="1" applyAlignment="1" applyProtection="1">
      <alignment horizontal="center" vertical="center" wrapText="1"/>
      <protection locked="0"/>
    </xf>
    <xf numFmtId="4" fontId="18" fillId="4" borderId="6" xfId="0" applyNumberFormat="1" applyFont="1" applyFill="1" applyBorder="1" applyAlignment="1">
      <alignment horizontal="center" vertical="center" wrapText="1"/>
    </xf>
    <xf numFmtId="4" fontId="18" fillId="4" borderId="37" xfId="0" applyNumberFormat="1" applyFont="1" applyFill="1" applyBorder="1" applyAlignment="1">
      <alignment horizontal="center" vertical="center" wrapText="1"/>
    </xf>
    <xf numFmtId="4" fontId="18" fillId="4" borderId="32" xfId="0" applyNumberFormat="1" applyFont="1" applyFill="1" applyBorder="1" applyAlignment="1">
      <alignment horizontal="center" vertical="center" wrapText="1"/>
    </xf>
    <xf numFmtId="4" fontId="18" fillId="4" borderId="33" xfId="0" applyNumberFormat="1" applyFont="1" applyFill="1" applyBorder="1" applyAlignment="1">
      <alignment horizontal="center" vertical="center" wrapText="1"/>
    </xf>
    <xf numFmtId="4" fontId="18" fillId="4" borderId="31" xfId="0" applyNumberFormat="1" applyFont="1" applyFill="1" applyBorder="1" applyAlignment="1">
      <alignment horizontal="center" vertical="center" wrapText="1"/>
    </xf>
    <xf numFmtId="4" fontId="18" fillId="4" borderId="81" xfId="0" applyNumberFormat="1" applyFont="1" applyFill="1" applyBorder="1" applyAlignment="1">
      <alignment horizontal="center" vertical="center" wrapText="1"/>
    </xf>
    <xf numFmtId="167" fontId="17" fillId="0" borderId="30" xfId="0" applyNumberFormat="1" applyFont="1" applyBorder="1" applyAlignment="1" applyProtection="1">
      <alignment horizontal="center" vertical="center" wrapText="1"/>
      <protection locked="0"/>
    </xf>
    <xf numFmtId="4" fontId="17" fillId="4" borderId="23" xfId="0" applyNumberFormat="1" applyFont="1" applyFill="1" applyBorder="1" applyAlignment="1">
      <alignment horizontal="center" vertical="center" wrapText="1"/>
    </xf>
    <xf numFmtId="4" fontId="17" fillId="4" borderId="24" xfId="0" applyNumberFormat="1" applyFont="1" applyFill="1" applyBorder="1" applyAlignment="1">
      <alignment horizontal="center" vertical="center" wrapText="1"/>
    </xf>
    <xf numFmtId="4" fontId="17" fillId="4" borderId="25" xfId="0" applyNumberFormat="1" applyFont="1" applyFill="1" applyBorder="1" applyAlignment="1">
      <alignment horizontal="center" vertical="center" wrapText="1"/>
    </xf>
    <xf numFmtId="4" fontId="17" fillId="4" borderId="59" xfId="0" applyNumberFormat="1" applyFont="1" applyFill="1" applyBorder="1" applyAlignment="1">
      <alignment horizontal="center" vertical="center" wrapText="1"/>
    </xf>
    <xf numFmtId="4" fontId="37" fillId="4" borderId="27" xfId="0" applyNumberFormat="1" applyFont="1" applyFill="1" applyBorder="1" applyAlignment="1">
      <alignment horizontal="right" vertical="center" wrapText="1"/>
    </xf>
    <xf numFmtId="167" fontId="18" fillId="0" borderId="27" xfId="0" applyNumberFormat="1" applyFont="1" applyBorder="1" applyAlignment="1" applyProtection="1">
      <alignment horizontal="center" vertical="center" wrapText="1"/>
      <protection locked="0"/>
    </xf>
    <xf numFmtId="4" fontId="18" fillId="4" borderId="35" xfId="0" applyNumberFormat="1" applyFont="1" applyFill="1" applyBorder="1" applyAlignment="1">
      <alignment horizontal="center" vertical="center" wrapText="1"/>
    </xf>
    <xf numFmtId="4" fontId="18" fillId="4" borderId="36" xfId="0" applyNumberFormat="1" applyFont="1" applyFill="1" applyBorder="1" applyAlignment="1">
      <alignment horizontal="center" vertical="center" wrapText="1"/>
    </xf>
    <xf numFmtId="4" fontId="18" fillId="4" borderId="29" xfId="0" applyNumberFormat="1" applyFont="1" applyFill="1" applyBorder="1" applyAlignment="1">
      <alignment horizontal="center" vertical="center" wrapText="1"/>
    </xf>
    <xf numFmtId="4" fontId="18" fillId="4" borderId="53" xfId="0" applyNumberFormat="1" applyFont="1" applyFill="1" applyBorder="1" applyAlignment="1">
      <alignment horizontal="center" vertical="center" wrapText="1"/>
    </xf>
    <xf numFmtId="4" fontId="37" fillId="4" borderId="30" xfId="0" applyNumberFormat="1" applyFont="1" applyFill="1" applyBorder="1" applyAlignment="1">
      <alignment horizontal="right" vertical="center" wrapText="1"/>
    </xf>
    <xf numFmtId="4" fontId="17" fillId="4" borderId="82" xfId="0" applyNumberFormat="1" applyFont="1" applyFill="1" applyBorder="1" applyAlignment="1">
      <alignment horizontal="center" vertical="center" wrapText="1"/>
    </xf>
    <xf numFmtId="4" fontId="17" fillId="4" borderId="83" xfId="0" applyNumberFormat="1" applyFont="1" applyFill="1" applyBorder="1" applyAlignment="1">
      <alignment horizontal="center" vertical="center" wrapText="1"/>
    </xf>
    <xf numFmtId="4" fontId="37" fillId="4" borderId="14" xfId="0" applyNumberFormat="1" applyFont="1" applyFill="1" applyBorder="1" applyAlignment="1">
      <alignment horizontal="center" vertical="center" wrapText="1"/>
    </xf>
    <xf numFmtId="4" fontId="37" fillId="4" borderId="15" xfId="0" applyNumberFormat="1" applyFont="1" applyFill="1" applyBorder="1" applyAlignment="1">
      <alignment horizontal="center" vertical="center" wrapText="1"/>
    </xf>
    <xf numFmtId="4" fontId="37" fillId="4" borderId="16" xfId="0" applyNumberFormat="1" applyFont="1" applyFill="1" applyBorder="1" applyAlignment="1">
      <alignment horizontal="center" vertical="center" wrapText="1"/>
    </xf>
    <xf numFmtId="4" fontId="17" fillId="4" borderId="84" xfId="0" applyNumberFormat="1" applyFont="1" applyFill="1" applyBorder="1" applyAlignment="1">
      <alignment horizontal="center" vertical="center" wrapText="1"/>
    </xf>
    <xf numFmtId="4" fontId="37" fillId="4" borderId="85" xfId="0" applyNumberFormat="1" applyFont="1" applyFill="1" applyBorder="1" applyAlignment="1">
      <alignment horizontal="center" vertical="center" wrapText="1"/>
    </xf>
    <xf numFmtId="4" fontId="37" fillId="4" borderId="15" xfId="0" applyNumberFormat="1" applyFont="1" applyFill="1" applyBorder="1" applyAlignment="1" applyProtection="1">
      <alignment horizontal="center" vertical="center" wrapText="1"/>
      <protection hidden="1"/>
    </xf>
    <xf numFmtId="4" fontId="37" fillId="4" borderId="16" xfId="0" applyNumberFormat="1" applyFont="1" applyFill="1" applyBorder="1" applyAlignment="1" applyProtection="1">
      <alignment horizontal="center" vertical="center" wrapText="1"/>
      <protection hidden="1"/>
    </xf>
    <xf numFmtId="4" fontId="39" fillId="4" borderId="84" xfId="0" applyNumberFormat="1" applyFont="1" applyFill="1" applyBorder="1" applyAlignment="1">
      <alignment horizontal="center" vertical="center" wrapText="1"/>
    </xf>
    <xf numFmtId="0" fontId="18" fillId="4" borderId="27" xfId="0" applyFont="1" applyFill="1" applyBorder="1" applyAlignment="1">
      <alignment horizontal="center" vertical="center"/>
    </xf>
    <xf numFmtId="0" fontId="18" fillId="4" borderId="27" xfId="0" applyFont="1" applyFill="1" applyBorder="1" applyAlignment="1">
      <alignment horizontal="left" vertical="center" wrapText="1"/>
    </xf>
    <xf numFmtId="2" fontId="17" fillId="4" borderId="86" xfId="0" applyNumberFormat="1" applyFont="1" applyFill="1" applyBorder="1" applyAlignment="1">
      <alignment horizontal="center" vertical="center" wrapText="1"/>
    </xf>
    <xf numFmtId="2" fontId="17" fillId="4" borderId="4" xfId="0" applyNumberFormat="1" applyFont="1" applyFill="1" applyBorder="1" applyAlignment="1">
      <alignment horizontal="center" vertical="center" wrapText="1"/>
    </xf>
    <xf numFmtId="2" fontId="17" fillId="4" borderId="87" xfId="0" applyNumberFormat="1" applyFont="1" applyFill="1" applyBorder="1" applyAlignment="1">
      <alignment horizontal="center" vertical="center" wrapText="1"/>
    </xf>
    <xf numFmtId="2" fontId="17" fillId="4" borderId="88" xfId="0" applyNumberFormat="1" applyFont="1" applyFill="1" applyBorder="1" applyAlignment="1">
      <alignment horizontal="center" vertical="center" wrapText="1"/>
    </xf>
    <xf numFmtId="2" fontId="17" fillId="4" borderId="89" xfId="0" applyNumberFormat="1" applyFont="1" applyFill="1" applyBorder="1" applyAlignment="1">
      <alignment horizontal="center" vertical="center" wrapText="1"/>
    </xf>
    <xf numFmtId="2" fontId="17" fillId="4" borderId="90" xfId="0" applyNumberFormat="1" applyFont="1" applyFill="1" applyBorder="1" applyAlignment="1">
      <alignment horizontal="center" vertical="center" wrapText="1"/>
    </xf>
    <xf numFmtId="2" fontId="17" fillId="4" borderId="19" xfId="0" applyNumberFormat="1" applyFont="1" applyFill="1" applyBorder="1" applyAlignment="1">
      <alignment horizontal="center" vertical="center" wrapText="1"/>
    </xf>
    <xf numFmtId="2" fontId="17" fillId="4" borderId="51" xfId="0" applyNumberFormat="1" applyFont="1" applyFill="1" applyBorder="1" applyAlignment="1">
      <alignment horizontal="center" vertical="center" wrapText="1"/>
    </xf>
    <xf numFmtId="2" fontId="18" fillId="4" borderId="91" xfId="0" applyNumberFormat="1" applyFont="1" applyFill="1" applyBorder="1" applyAlignment="1">
      <alignment horizontal="center" vertical="center" wrapText="1"/>
    </xf>
    <xf numFmtId="2" fontId="18" fillId="4" borderId="2" xfId="0" applyNumberFormat="1" applyFont="1" applyFill="1" applyBorder="1" applyAlignment="1">
      <alignment horizontal="center" vertical="center" wrapText="1"/>
    </xf>
    <xf numFmtId="2" fontId="18" fillId="0" borderId="92" xfId="0" applyNumberFormat="1" applyFont="1" applyBorder="1" applyAlignment="1" applyProtection="1">
      <alignment horizontal="center" vertical="center" wrapText="1"/>
      <protection locked="0"/>
    </xf>
    <xf numFmtId="2" fontId="18" fillId="0" borderId="93" xfId="0" applyNumberFormat="1" applyFont="1" applyBorder="1" applyAlignment="1" applyProtection="1">
      <alignment horizontal="center" vertical="center" wrapText="1"/>
      <protection locked="0"/>
    </xf>
    <xf numFmtId="2" fontId="18" fillId="0" borderId="5" xfId="0" applyNumberFormat="1" applyFont="1" applyBorder="1" applyAlignment="1" applyProtection="1">
      <alignment horizontal="center" vertical="center" wrapText="1"/>
      <protection locked="0"/>
    </xf>
    <xf numFmtId="2" fontId="18" fillId="4" borderId="55" xfId="0" applyNumberFormat="1" applyFont="1" applyFill="1" applyBorder="1" applyAlignment="1">
      <alignment horizontal="center" vertical="center" wrapText="1"/>
    </xf>
    <xf numFmtId="2" fontId="18" fillId="3" borderId="94" xfId="0" applyNumberFormat="1" applyFont="1" applyFill="1" applyBorder="1" applyAlignment="1" applyProtection="1">
      <alignment horizontal="center" vertical="center" wrapText="1"/>
      <protection locked="0"/>
    </xf>
    <xf numFmtId="2" fontId="18" fillId="3" borderId="29" xfId="0" applyNumberFormat="1" applyFont="1" applyFill="1" applyBorder="1" applyAlignment="1" applyProtection="1">
      <alignment horizontal="center" vertical="center" wrapText="1"/>
      <protection locked="0"/>
    </xf>
    <xf numFmtId="2" fontId="18" fillId="0" borderId="49" xfId="0" applyNumberFormat="1" applyFont="1" applyBorder="1" applyAlignment="1" applyProtection="1">
      <alignment horizontal="center" vertical="center" wrapText="1"/>
      <protection locked="0"/>
    </xf>
    <xf numFmtId="0" fontId="18" fillId="4" borderId="95" xfId="0" applyFont="1" applyFill="1" applyBorder="1" applyAlignment="1">
      <alignment horizontal="center" vertical="center"/>
    </xf>
    <xf numFmtId="2" fontId="18" fillId="4" borderId="96" xfId="0" applyNumberFormat="1" applyFont="1" applyFill="1" applyBorder="1" applyAlignment="1">
      <alignment horizontal="center" vertical="center" wrapText="1"/>
    </xf>
    <xf numFmtId="2" fontId="18" fillId="4" borderId="3" xfId="0" applyNumberFormat="1" applyFont="1" applyFill="1" applyBorder="1" applyAlignment="1">
      <alignment horizontal="center" vertical="center" wrapText="1"/>
    </xf>
    <xf numFmtId="2" fontId="18" fillId="0" borderId="97" xfId="0" applyNumberFormat="1" applyFont="1" applyBorder="1" applyAlignment="1" applyProtection="1">
      <alignment horizontal="center" vertical="center" wrapText="1"/>
      <protection locked="0"/>
    </xf>
    <xf numFmtId="2" fontId="18" fillId="0" borderId="98" xfId="0" applyNumberFormat="1" applyFont="1" applyBorder="1" applyAlignment="1" applyProtection="1">
      <alignment horizontal="center" vertical="center" wrapText="1"/>
      <protection locked="0"/>
    </xf>
    <xf numFmtId="2" fontId="18" fillId="0" borderId="10" xfId="0" applyNumberFormat="1" applyFont="1" applyBorder="1" applyAlignment="1" applyProtection="1">
      <alignment horizontal="center" vertical="center" wrapText="1"/>
      <protection locked="0"/>
    </xf>
    <xf numFmtId="2" fontId="18" fillId="3" borderId="99" xfId="0" applyNumberFormat="1" applyFont="1" applyFill="1" applyBorder="1" applyAlignment="1" applyProtection="1">
      <alignment horizontal="center" vertical="center" wrapText="1"/>
      <protection locked="0"/>
    </xf>
    <xf numFmtId="2" fontId="18" fillId="3" borderId="100" xfId="0" applyNumberFormat="1" applyFont="1" applyFill="1" applyBorder="1" applyAlignment="1" applyProtection="1">
      <alignment horizontal="center" vertical="center" wrapText="1"/>
      <protection locked="0"/>
    </xf>
    <xf numFmtId="2" fontId="18" fillId="0" borderId="101" xfId="0" applyNumberFormat="1" applyFont="1" applyBorder="1" applyAlignment="1" applyProtection="1">
      <alignment horizontal="center" vertical="center" wrapText="1"/>
      <protection locked="0"/>
    </xf>
    <xf numFmtId="0" fontId="18" fillId="4" borderId="50" xfId="0" applyFont="1" applyFill="1" applyBorder="1" applyAlignment="1">
      <alignment horizontal="center" vertical="center"/>
    </xf>
    <xf numFmtId="0" fontId="18" fillId="4" borderId="50" xfId="0" applyFont="1" applyFill="1" applyBorder="1" applyAlignment="1">
      <alignment horizontal="left" vertical="center" wrapText="1"/>
    </xf>
    <xf numFmtId="0" fontId="18" fillId="4" borderId="28" xfId="0" applyFont="1" applyFill="1" applyBorder="1" applyAlignment="1">
      <alignment horizontal="center" vertical="center"/>
    </xf>
    <xf numFmtId="0" fontId="18" fillId="4" borderId="28" xfId="0" applyFont="1" applyFill="1" applyBorder="1" applyAlignment="1">
      <alignment horizontal="left" vertical="center" wrapText="1"/>
    </xf>
    <xf numFmtId="2" fontId="18" fillId="0" borderId="94" xfId="0" applyNumberFormat="1" applyFont="1" applyBorder="1" applyAlignment="1" applyProtection="1">
      <alignment horizontal="center" vertical="center" wrapText="1"/>
      <protection locked="0"/>
    </xf>
    <xf numFmtId="2" fontId="18" fillId="0" borderId="29" xfId="0" applyNumberFormat="1" applyFont="1" applyBorder="1" applyAlignment="1" applyProtection="1">
      <alignment horizontal="center" vertical="center" wrapText="1"/>
      <protection locked="0"/>
    </xf>
    <xf numFmtId="0" fontId="18" fillId="4" borderId="30" xfId="0" applyFont="1" applyFill="1" applyBorder="1" applyAlignment="1">
      <alignment horizontal="center" vertical="center"/>
    </xf>
    <xf numFmtId="0" fontId="18" fillId="4" borderId="30" xfId="0" applyFont="1" applyFill="1" applyBorder="1" applyAlignment="1">
      <alignment horizontal="left" vertical="center" wrapText="1"/>
    </xf>
    <xf numFmtId="2" fontId="18" fillId="0" borderId="99" xfId="0" applyNumberFormat="1" applyFont="1" applyBorder="1" applyAlignment="1" applyProtection="1">
      <alignment horizontal="center" vertical="center" wrapText="1"/>
      <protection locked="0"/>
    </xf>
    <xf numFmtId="2" fontId="18" fillId="0" borderId="100" xfId="0" applyNumberFormat="1" applyFont="1" applyBorder="1" applyAlignment="1" applyProtection="1">
      <alignment horizontal="center" vertical="center" wrapText="1"/>
      <protection locked="0"/>
    </xf>
    <xf numFmtId="2" fontId="18" fillId="4" borderId="58" xfId="0" applyNumberFormat="1" applyFont="1" applyFill="1" applyBorder="1" applyAlignment="1">
      <alignment horizontal="center" vertical="center" wrapText="1"/>
    </xf>
    <xf numFmtId="0" fontId="18" fillId="4" borderId="38" xfId="0" applyFont="1" applyFill="1" applyBorder="1" applyAlignment="1">
      <alignment horizontal="center" vertical="center"/>
    </xf>
    <xf numFmtId="0" fontId="18" fillId="4" borderId="38" xfId="0" applyFont="1" applyFill="1" applyBorder="1" applyAlignment="1">
      <alignment horizontal="left" vertical="center" wrapText="1"/>
    </xf>
    <xf numFmtId="2" fontId="18" fillId="4" borderId="102" xfId="0" applyNumberFormat="1" applyFont="1" applyFill="1" applyBorder="1" applyAlignment="1">
      <alignment horizontal="center" vertical="center" wrapText="1"/>
    </xf>
    <xf numFmtId="2" fontId="18" fillId="4" borderId="1" xfId="0" applyNumberFormat="1" applyFont="1" applyFill="1" applyBorder="1" applyAlignment="1">
      <alignment horizontal="center" vertical="center" wrapText="1"/>
    </xf>
    <xf numFmtId="2" fontId="18" fillId="0" borderId="103" xfId="0" applyNumberFormat="1" applyFont="1" applyBorder="1" applyAlignment="1" applyProtection="1">
      <alignment horizontal="center" vertical="center" wrapText="1"/>
      <protection locked="0"/>
    </xf>
    <xf numFmtId="2" fontId="18" fillId="0" borderId="104" xfId="0" applyNumberFormat="1" applyFont="1" applyBorder="1" applyAlignment="1" applyProtection="1">
      <alignment horizontal="center" vertical="center" wrapText="1"/>
      <protection locked="0"/>
    </xf>
    <xf numFmtId="2" fontId="18" fillId="0" borderId="1" xfId="0" applyNumberFormat="1" applyFont="1" applyBorder="1" applyAlignment="1" applyProtection="1">
      <alignment horizontal="center" vertical="center" wrapText="1"/>
      <protection locked="0"/>
    </xf>
    <xf numFmtId="2" fontId="18" fillId="0" borderId="105" xfId="0" applyNumberFormat="1" applyFont="1" applyBorder="1" applyAlignment="1" applyProtection="1">
      <alignment horizontal="center" vertical="center" wrapText="1"/>
      <protection locked="0"/>
    </xf>
    <xf numFmtId="2" fontId="18" fillId="0" borderId="13" xfId="0" applyNumberFormat="1" applyFont="1" applyBorder="1" applyAlignment="1" applyProtection="1">
      <alignment horizontal="center" vertical="center" wrapText="1"/>
      <protection locked="0"/>
    </xf>
    <xf numFmtId="2" fontId="18" fillId="0" borderId="39" xfId="0" applyNumberFormat="1" applyFont="1" applyBorder="1" applyAlignment="1" applyProtection="1">
      <alignment horizontal="center" vertical="center" wrapText="1"/>
      <protection locked="0"/>
    </xf>
    <xf numFmtId="4" fontId="18" fillId="4" borderId="28" xfId="0" applyNumberFormat="1" applyFont="1" applyFill="1" applyBorder="1" applyAlignment="1">
      <alignment horizontal="left" wrapText="1"/>
    </xf>
    <xf numFmtId="2" fontId="18" fillId="0" borderId="106" xfId="0" applyNumberFormat="1" applyFont="1" applyBorder="1" applyAlignment="1" applyProtection="1">
      <alignment horizontal="center" vertical="center" wrapText="1"/>
      <protection locked="0"/>
    </xf>
    <xf numFmtId="2" fontId="18" fillId="0" borderId="107" xfId="0" applyNumberFormat="1" applyFont="1" applyBorder="1" applyAlignment="1" applyProtection="1">
      <alignment horizontal="center" vertical="center" wrapText="1"/>
      <protection locked="0"/>
    </xf>
    <xf numFmtId="2" fontId="18" fillId="0" borderId="2" xfId="0" applyNumberFormat="1" applyFont="1" applyBorder="1" applyAlignment="1" applyProtection="1">
      <alignment horizontal="center" vertical="center" wrapText="1"/>
      <protection locked="0"/>
    </xf>
    <xf numFmtId="2" fontId="18" fillId="3" borderId="108" xfId="0" applyNumberFormat="1" applyFont="1" applyFill="1" applyBorder="1" applyAlignment="1" applyProtection="1">
      <alignment horizontal="center" vertical="center" wrapText="1"/>
      <protection locked="0"/>
    </xf>
    <xf numFmtId="2" fontId="18" fillId="3" borderId="22" xfId="0" applyNumberFormat="1" applyFont="1" applyFill="1" applyBorder="1" applyAlignment="1" applyProtection="1">
      <alignment horizontal="center" vertical="center" wrapText="1"/>
      <protection locked="0"/>
    </xf>
    <xf numFmtId="2" fontId="18" fillId="0" borderId="55" xfId="0" applyNumberFormat="1" applyFont="1" applyBorder="1" applyAlignment="1" applyProtection="1">
      <alignment horizontal="center" vertical="center" wrapText="1"/>
      <protection locked="0"/>
    </xf>
    <xf numFmtId="2" fontId="18" fillId="3" borderId="105" xfId="0" applyNumberFormat="1" applyFont="1" applyFill="1" applyBorder="1" applyAlignment="1" applyProtection="1">
      <alignment horizontal="center" vertical="center" wrapText="1"/>
      <protection locked="0"/>
    </xf>
    <xf numFmtId="2" fontId="18" fillId="3" borderId="13" xfId="0" applyNumberFormat="1" applyFont="1" applyFill="1" applyBorder="1" applyAlignment="1" applyProtection="1">
      <alignment horizontal="center" vertical="center" wrapText="1"/>
      <protection locked="0"/>
    </xf>
    <xf numFmtId="0" fontId="18" fillId="4" borderId="61" xfId="0" applyFont="1" applyFill="1" applyBorder="1" applyAlignment="1">
      <alignment horizontal="center" vertical="center"/>
    </xf>
    <xf numFmtId="0" fontId="18" fillId="4" borderId="61" xfId="0" applyFont="1" applyFill="1" applyBorder="1" applyAlignment="1">
      <alignment horizontal="left" vertical="center" wrapText="1"/>
    </xf>
    <xf numFmtId="2" fontId="18" fillId="4" borderId="109" xfId="0" applyNumberFormat="1" applyFont="1" applyFill="1" applyBorder="1" applyAlignment="1">
      <alignment horizontal="center" vertical="center" wrapText="1"/>
    </xf>
    <xf numFmtId="2" fontId="18" fillId="4" borderId="60" xfId="0" applyNumberFormat="1" applyFont="1" applyFill="1" applyBorder="1" applyAlignment="1">
      <alignment horizontal="center" vertical="center" wrapText="1"/>
    </xf>
    <xf numFmtId="2" fontId="18" fillId="0" borderId="110" xfId="0" applyNumberFormat="1" applyFont="1" applyBorder="1" applyAlignment="1" applyProtection="1">
      <alignment horizontal="center" vertical="center" wrapText="1"/>
      <protection locked="0"/>
    </xf>
    <xf numFmtId="2" fontId="18" fillId="0" borderId="111" xfId="0" applyNumberFormat="1" applyFont="1" applyBorder="1" applyAlignment="1" applyProtection="1">
      <alignment horizontal="center" vertical="center" wrapText="1"/>
      <protection locked="0"/>
    </xf>
    <xf numFmtId="2" fontId="18" fillId="0" borderId="60" xfId="0" applyNumberFormat="1" applyFont="1" applyBorder="1" applyAlignment="1" applyProtection="1">
      <alignment horizontal="center" vertical="center" wrapText="1"/>
      <protection locked="0"/>
    </xf>
    <xf numFmtId="2" fontId="18" fillId="3" borderId="112" xfId="0" applyNumberFormat="1" applyFont="1" applyFill="1" applyBorder="1" applyAlignment="1" applyProtection="1">
      <alignment horizontal="center" vertical="center" wrapText="1"/>
      <protection locked="0"/>
    </xf>
    <xf numFmtId="2" fontId="18" fillId="3" borderId="40" xfId="0" applyNumberFormat="1" applyFont="1" applyFill="1" applyBorder="1" applyAlignment="1" applyProtection="1">
      <alignment horizontal="center" vertical="center" wrapText="1"/>
      <protection locked="0"/>
    </xf>
    <xf numFmtId="2" fontId="18" fillId="0" borderId="64" xfId="0" applyNumberFormat="1" applyFont="1" applyBorder="1" applyAlignment="1" applyProtection="1">
      <alignment horizontal="center" vertical="center" wrapText="1"/>
      <protection locked="0"/>
    </xf>
    <xf numFmtId="4" fontId="17" fillId="4" borderId="113" xfId="0" applyNumberFormat="1" applyFont="1" applyFill="1" applyBorder="1" applyAlignment="1">
      <alignment horizontal="center" vertical="center"/>
    </xf>
    <xf numFmtId="4" fontId="17" fillId="4" borderId="114" xfId="0" applyNumberFormat="1" applyFont="1" applyFill="1" applyBorder="1" applyAlignment="1">
      <alignment horizontal="center" vertical="center"/>
    </xf>
    <xf numFmtId="4" fontId="17" fillId="4" borderId="114" xfId="0" applyNumberFormat="1" applyFont="1" applyFill="1" applyBorder="1" applyAlignment="1">
      <alignment horizontal="left" vertical="center" wrapText="1"/>
    </xf>
    <xf numFmtId="167" fontId="17" fillId="4" borderId="115" xfId="0" applyNumberFormat="1" applyFont="1" applyFill="1" applyBorder="1" applyAlignment="1">
      <alignment horizontal="center" vertical="center"/>
    </xf>
    <xf numFmtId="4" fontId="17" fillId="4" borderId="116" xfId="0" applyNumberFormat="1" applyFont="1" applyFill="1" applyBorder="1" applyAlignment="1">
      <alignment horizontal="center" vertical="center"/>
    </xf>
    <xf numFmtId="4" fontId="17" fillId="4" borderId="117" xfId="0" applyNumberFormat="1" applyFont="1" applyFill="1" applyBorder="1" applyAlignment="1">
      <alignment horizontal="center" vertical="center"/>
    </xf>
    <xf numFmtId="4" fontId="17" fillId="4" borderId="118" xfId="0" applyNumberFormat="1" applyFont="1" applyFill="1" applyBorder="1" applyAlignment="1">
      <alignment horizontal="center" vertical="center"/>
    </xf>
    <xf numFmtId="4" fontId="17" fillId="4" borderId="119" xfId="0" applyNumberFormat="1" applyFont="1" applyFill="1" applyBorder="1" applyAlignment="1">
      <alignment horizontal="center" vertical="center"/>
    </xf>
    <xf numFmtId="4" fontId="17" fillId="4" borderId="120" xfId="0" applyNumberFormat="1" applyFont="1" applyFill="1" applyBorder="1" applyAlignment="1">
      <alignment horizontal="center" vertical="center"/>
    </xf>
    <xf numFmtId="4" fontId="17" fillId="4" borderId="121" xfId="0" applyNumberFormat="1" applyFont="1" applyFill="1" applyBorder="1" applyAlignment="1">
      <alignment horizontal="center" vertical="center"/>
    </xf>
    <xf numFmtId="2" fontId="4" fillId="0" borderId="0" xfId="0" applyNumberFormat="1" applyFont="1"/>
    <xf numFmtId="167" fontId="18" fillId="0" borderId="28" xfId="0" applyNumberFormat="1" applyFont="1" applyBorder="1" applyAlignment="1" applyProtection="1">
      <alignment horizontal="center" vertical="center"/>
      <protection locked="0"/>
    </xf>
    <xf numFmtId="4" fontId="18" fillId="4" borderId="20" xfId="0" applyNumberFormat="1" applyFont="1" applyFill="1" applyBorder="1" applyAlignment="1">
      <alignment horizontal="center" vertical="center"/>
    </xf>
    <xf numFmtId="4" fontId="18" fillId="4" borderId="21" xfId="0" applyNumberFormat="1" applyFont="1" applyFill="1" applyBorder="1" applyAlignment="1">
      <alignment horizontal="center" vertical="center"/>
    </xf>
    <xf numFmtId="4" fontId="18" fillId="4" borderId="22" xfId="0" applyNumberFormat="1" applyFont="1" applyFill="1" applyBorder="1" applyAlignment="1">
      <alignment horizontal="center" vertical="center"/>
    </xf>
    <xf numFmtId="4" fontId="18" fillId="4" borderId="54" xfId="0" applyNumberFormat="1" applyFont="1" applyFill="1" applyBorder="1" applyAlignment="1">
      <alignment horizontal="center" vertical="center"/>
    </xf>
    <xf numFmtId="4" fontId="18" fillId="4" borderId="56" xfId="0" applyNumberFormat="1" applyFont="1" applyFill="1" applyBorder="1" applyAlignment="1">
      <alignment horizontal="center" vertical="center"/>
    </xf>
    <xf numFmtId="4" fontId="18" fillId="4" borderId="55" xfId="0" applyNumberFormat="1" applyFont="1" applyFill="1" applyBorder="1" applyAlignment="1">
      <alignment horizontal="center" vertical="center"/>
    </xf>
    <xf numFmtId="0" fontId="2" fillId="0" borderId="0" xfId="0" applyFont="1"/>
    <xf numFmtId="4" fontId="17" fillId="4" borderId="26" xfId="0" applyNumberFormat="1" applyFont="1" applyFill="1" applyBorder="1" applyAlignment="1">
      <alignment horizontal="center" vertical="center" wrapText="1"/>
    </xf>
    <xf numFmtId="4" fontId="18" fillId="4" borderId="54" xfId="0" applyNumberFormat="1" applyFont="1" applyFill="1" applyBorder="1" applyAlignment="1">
      <alignment horizontal="center" vertical="center" wrapText="1"/>
    </xf>
    <xf numFmtId="4" fontId="37" fillId="4" borderId="122" xfId="0" applyNumberFormat="1" applyFont="1" applyFill="1" applyBorder="1" applyAlignment="1">
      <alignment horizontal="center" vertical="center"/>
    </xf>
    <xf numFmtId="4" fontId="37" fillId="4" borderId="123" xfId="0" applyNumberFormat="1" applyFont="1" applyFill="1" applyBorder="1" applyAlignment="1">
      <alignment horizontal="right" vertical="center" wrapText="1"/>
    </xf>
    <xf numFmtId="4" fontId="18" fillId="4" borderId="123" xfId="0" applyNumberFormat="1" applyFont="1" applyFill="1" applyBorder="1" applyAlignment="1">
      <alignment horizontal="center" vertical="center" wrapText="1"/>
    </xf>
    <xf numFmtId="4" fontId="18" fillId="4" borderId="124" xfId="0" applyNumberFormat="1" applyFont="1" applyFill="1" applyBorder="1" applyAlignment="1">
      <alignment horizontal="center" vertical="center" wrapText="1"/>
    </xf>
    <xf numFmtId="167" fontId="17" fillId="4" borderId="27" xfId="0" applyNumberFormat="1" applyFont="1" applyFill="1" applyBorder="1" applyAlignment="1">
      <alignment horizontal="center" vertical="center" wrapText="1"/>
    </xf>
    <xf numFmtId="4" fontId="17" fillId="4" borderId="48" xfId="0" applyNumberFormat="1" applyFont="1" applyFill="1" applyBorder="1" applyAlignment="1">
      <alignment horizontal="center" vertical="center" wrapText="1"/>
    </xf>
    <xf numFmtId="4" fontId="17" fillId="4" borderId="53" xfId="0" applyNumberFormat="1" applyFont="1" applyFill="1" applyBorder="1" applyAlignment="1">
      <alignment horizontal="center" vertical="center" wrapText="1"/>
    </xf>
    <xf numFmtId="167" fontId="17" fillId="0" borderId="50" xfId="0" applyNumberFormat="1" applyFont="1" applyBorder="1" applyAlignment="1" applyProtection="1">
      <alignment horizontal="center" vertical="center" wrapText="1"/>
      <protection locked="0"/>
    </xf>
    <xf numFmtId="168" fontId="17" fillId="4" borderId="52" xfId="0" applyNumberFormat="1" applyFont="1" applyFill="1" applyBorder="1" applyAlignment="1">
      <alignment horizontal="center" vertical="center" wrapText="1"/>
    </xf>
    <xf numFmtId="168" fontId="17" fillId="4" borderId="19" xfId="0" applyNumberFormat="1" applyFont="1" applyFill="1" applyBorder="1" applyAlignment="1">
      <alignment horizontal="center" vertical="center" wrapText="1"/>
    </xf>
    <xf numFmtId="4" fontId="18" fillId="4" borderId="125" xfId="0" applyNumberFormat="1" applyFont="1" applyFill="1" applyBorder="1" applyAlignment="1">
      <alignment horizontal="center" vertical="center" wrapText="1"/>
    </xf>
    <xf numFmtId="4" fontId="37" fillId="4" borderId="13" xfId="0" applyNumberFormat="1" applyFont="1" applyFill="1" applyBorder="1" applyAlignment="1" applyProtection="1">
      <alignment horizontal="center" vertical="center" wrapText="1"/>
      <protection hidden="1"/>
    </xf>
    <xf numFmtId="4" fontId="37" fillId="4" borderId="31" xfId="0" applyNumberFormat="1" applyFont="1" applyFill="1" applyBorder="1" applyAlignment="1">
      <alignment horizontal="right" vertical="center" wrapText="1"/>
    </xf>
    <xf numFmtId="4" fontId="17" fillId="4" borderId="31" xfId="0" applyNumberFormat="1" applyFont="1" applyFill="1" applyBorder="1" applyAlignment="1">
      <alignment horizontal="center" vertical="center" wrapText="1"/>
    </xf>
    <xf numFmtId="4" fontId="17" fillId="4" borderId="6" xfId="0" applyNumberFormat="1" applyFont="1" applyFill="1" applyBorder="1" applyAlignment="1">
      <alignment horizontal="center" vertical="center" wrapText="1"/>
    </xf>
    <xf numFmtId="4" fontId="17" fillId="4" borderId="37" xfId="0" applyNumberFormat="1" applyFont="1" applyFill="1" applyBorder="1" applyAlignment="1">
      <alignment horizontal="center" vertical="center" wrapText="1"/>
    </xf>
    <xf numFmtId="4" fontId="17" fillId="4" borderId="32" xfId="0" applyNumberFormat="1" applyFont="1" applyFill="1" applyBorder="1" applyAlignment="1">
      <alignment horizontal="center" vertical="center" wrapText="1"/>
    </xf>
    <xf numFmtId="4" fontId="17" fillId="4" borderId="33" xfId="0" applyNumberFormat="1" applyFont="1" applyFill="1" applyBorder="1" applyAlignment="1">
      <alignment horizontal="center" vertical="center" wrapText="1"/>
    </xf>
    <xf numFmtId="4" fontId="17" fillId="4" borderId="123" xfId="0" applyNumberFormat="1" applyFont="1" applyFill="1" applyBorder="1" applyAlignment="1">
      <alignment horizontal="center" vertical="center" wrapText="1"/>
    </xf>
    <xf numFmtId="4" fontId="17" fillId="4" borderId="124" xfId="0" applyNumberFormat="1" applyFont="1" applyFill="1" applyBorder="1" applyAlignment="1">
      <alignment horizontal="center" vertical="center" wrapText="1"/>
    </xf>
    <xf numFmtId="4" fontId="17" fillId="4" borderId="81" xfId="0" applyNumberFormat="1" applyFont="1" applyFill="1" applyBorder="1" applyAlignment="1">
      <alignment horizontal="center" vertical="center" wrapText="1"/>
    </xf>
    <xf numFmtId="0" fontId="42" fillId="0" borderId="0" xfId="0" applyFont="1" applyAlignment="1">
      <alignment wrapText="1"/>
    </xf>
    <xf numFmtId="0" fontId="42" fillId="0" borderId="0" xfId="0" applyFont="1"/>
    <xf numFmtId="0" fontId="14" fillId="0" borderId="0" xfId="2"/>
    <xf numFmtId="4" fontId="14" fillId="0" borderId="0" xfId="2" applyNumberFormat="1"/>
    <xf numFmtId="0" fontId="28" fillId="0" borderId="0" xfId="0" applyFont="1" applyAlignment="1">
      <alignment horizontal="center" vertical="center" wrapText="1"/>
    </xf>
    <xf numFmtId="0" fontId="16" fillId="0" borderId="0" xfId="2" applyFont="1" applyAlignment="1">
      <alignment wrapText="1"/>
    </xf>
    <xf numFmtId="0" fontId="27" fillId="2" borderId="14" xfId="2" applyFont="1" applyFill="1" applyBorder="1" applyAlignment="1">
      <alignment horizontal="center" vertical="center"/>
    </xf>
    <xf numFmtId="0" fontId="27" fillId="2" borderId="15" xfId="2" applyFont="1" applyFill="1" applyBorder="1" applyAlignment="1">
      <alignment horizontal="center" vertical="center"/>
    </xf>
    <xf numFmtId="4" fontId="17" fillId="2" borderId="15" xfId="2" applyNumberFormat="1" applyFont="1" applyFill="1" applyBorder="1" applyAlignment="1" applyProtection="1">
      <alignment horizontal="center" vertical="center"/>
      <protection locked="0"/>
    </xf>
    <xf numFmtId="0" fontId="17" fillId="2" borderId="16" xfId="2" applyFont="1" applyFill="1" applyBorder="1" applyAlignment="1">
      <alignment horizontal="center" vertical="center"/>
    </xf>
    <xf numFmtId="0" fontId="27" fillId="2" borderId="43" xfId="2" applyFont="1" applyFill="1" applyBorder="1" applyAlignment="1">
      <alignment horizontal="center" vertical="center" wrapText="1"/>
    </xf>
    <xf numFmtId="0" fontId="27" fillId="2" borderId="44" xfId="2" applyFont="1" applyFill="1" applyBorder="1" applyAlignment="1">
      <alignment horizontal="center" vertical="center" wrapText="1"/>
    </xf>
    <xf numFmtId="4" fontId="27" fillId="2" borderId="44" xfId="2" applyNumberFormat="1" applyFont="1" applyFill="1" applyBorder="1" applyAlignment="1">
      <alignment horizontal="center" vertical="center"/>
    </xf>
    <xf numFmtId="0" fontId="28" fillId="2" borderId="45" xfId="2" applyFont="1" applyFill="1" applyBorder="1" applyAlignment="1">
      <alignment horizontal="center" vertical="center"/>
    </xf>
    <xf numFmtId="0" fontId="28" fillId="2" borderId="35" xfId="2" applyFont="1" applyFill="1" applyBorder="1" applyAlignment="1">
      <alignment horizontal="center" vertical="center" wrapText="1"/>
    </xf>
    <xf numFmtId="0" fontId="28" fillId="2" borderId="36" xfId="2" applyFont="1" applyFill="1" applyBorder="1" applyAlignment="1">
      <alignment vertical="center" wrapText="1"/>
    </xf>
    <xf numFmtId="4" fontId="28" fillId="2" borderId="36" xfId="2" applyNumberFormat="1" applyFont="1" applyFill="1" applyBorder="1" applyAlignment="1">
      <alignment horizontal="center" vertical="center"/>
    </xf>
    <xf numFmtId="0" fontId="27" fillId="2" borderId="18" xfId="2" applyFont="1" applyFill="1" applyBorder="1" applyAlignment="1">
      <alignment horizontal="left" vertical="center" wrapText="1"/>
    </xf>
    <xf numFmtId="0" fontId="28" fillId="2" borderId="21" xfId="2" applyFont="1" applyFill="1" applyBorder="1" applyAlignment="1">
      <alignment horizontal="left" vertical="center" wrapText="1"/>
    </xf>
    <xf numFmtId="4" fontId="28" fillId="0" borderId="21" xfId="2" applyNumberFormat="1" applyFont="1" applyBorder="1" applyAlignment="1">
      <alignment horizontal="center" vertical="center"/>
    </xf>
    <xf numFmtId="4" fontId="38" fillId="0" borderId="0" xfId="0" applyNumberFormat="1" applyFont="1"/>
    <xf numFmtId="4" fontId="38" fillId="0" borderId="0" xfId="0" applyNumberFormat="1" applyFont="1" applyAlignment="1">
      <alignment wrapText="1"/>
    </xf>
    <xf numFmtId="0" fontId="38" fillId="0" borderId="0" xfId="0" applyFont="1" applyAlignment="1">
      <alignment wrapText="1"/>
    </xf>
    <xf numFmtId="0" fontId="28" fillId="2" borderId="24" xfId="2" applyFont="1" applyFill="1" applyBorder="1" applyAlignment="1">
      <alignment horizontal="left" vertical="center" wrapText="1"/>
    </xf>
    <xf numFmtId="4" fontId="28" fillId="0" borderId="24" xfId="2" applyNumberFormat="1" applyFont="1" applyBorder="1" applyAlignment="1">
      <alignment horizontal="center" vertical="center"/>
    </xf>
    <xf numFmtId="169" fontId="38" fillId="0" borderId="0" xfId="0" applyNumberFormat="1" applyFont="1"/>
    <xf numFmtId="0" fontId="27" fillId="2" borderId="37" xfId="2" applyFont="1" applyFill="1" applyBorder="1" applyAlignment="1">
      <alignment horizontal="center" vertical="center" wrapText="1"/>
    </xf>
    <xf numFmtId="0" fontId="27" fillId="2" borderId="32" xfId="2" applyFont="1" applyFill="1" applyBorder="1" applyAlignment="1">
      <alignment horizontal="left" vertical="center" wrapText="1"/>
    </xf>
    <xf numFmtId="4" fontId="27" fillId="2" borderId="32" xfId="2" applyNumberFormat="1" applyFont="1" applyFill="1" applyBorder="1" applyAlignment="1">
      <alignment horizontal="center" vertical="center"/>
    </xf>
    <xf numFmtId="0" fontId="27" fillId="2" borderId="21" xfId="2" applyFont="1" applyFill="1" applyBorder="1" applyAlignment="1">
      <alignment horizontal="center" vertical="center" wrapText="1"/>
    </xf>
    <xf numFmtId="4" fontId="27" fillId="2" borderId="21" xfId="2" applyNumberFormat="1" applyFont="1" applyFill="1" applyBorder="1" applyAlignment="1">
      <alignment horizontal="center" vertical="center"/>
    </xf>
    <xf numFmtId="0" fontId="28" fillId="4" borderId="20" xfId="4" applyFont="1" applyFill="1" applyBorder="1" applyAlignment="1">
      <alignment horizontal="center" vertical="center" wrapText="1"/>
    </xf>
    <xf numFmtId="0" fontId="28" fillId="4" borderId="21" xfId="4" applyFont="1" applyFill="1" applyBorder="1" applyAlignment="1">
      <alignment horizontal="left" vertical="center" wrapText="1"/>
    </xf>
    <xf numFmtId="0" fontId="28" fillId="4" borderId="21" xfId="4" applyFont="1" applyFill="1" applyBorder="1" applyAlignment="1">
      <alignment vertical="center" wrapText="1"/>
    </xf>
    <xf numFmtId="0" fontId="28" fillId="4" borderId="23" xfId="4" applyFont="1" applyFill="1" applyBorder="1" applyAlignment="1">
      <alignment horizontal="center" vertical="center" wrapText="1"/>
    </xf>
    <xf numFmtId="0" fontId="28" fillId="4" borderId="24" xfId="4" applyFont="1" applyFill="1" applyBorder="1" applyAlignment="1">
      <alignment vertical="center" wrapText="1"/>
    </xf>
    <xf numFmtId="4" fontId="27" fillId="0" borderId="44" xfId="2" applyNumberFormat="1" applyFont="1" applyBorder="1" applyAlignment="1">
      <alignment horizontal="center" vertical="center"/>
    </xf>
    <xf numFmtId="0" fontId="38" fillId="0" borderId="0" xfId="0" applyFont="1" applyAlignment="1">
      <alignment vertical="center" wrapText="1"/>
    </xf>
    <xf numFmtId="0" fontId="38" fillId="0" borderId="0" xfId="0" applyFont="1" applyAlignment="1">
      <alignment horizontal="center" vertical="center" wrapText="1"/>
    </xf>
    <xf numFmtId="167" fontId="27" fillId="2" borderId="32" xfId="2" applyNumberFormat="1" applyFont="1" applyFill="1" applyBorder="1" applyAlignment="1">
      <alignment horizontal="center" vertical="center"/>
    </xf>
    <xf numFmtId="0" fontId="28" fillId="4" borderId="37" xfId="4" applyFont="1" applyFill="1" applyBorder="1" applyAlignment="1">
      <alignment horizontal="center" vertical="center" wrapText="1"/>
    </xf>
    <xf numFmtId="0" fontId="28" fillId="4" borderId="32" xfId="4" applyFont="1" applyFill="1" applyBorder="1" applyAlignment="1">
      <alignment vertical="center" wrapText="1"/>
    </xf>
    <xf numFmtId="0" fontId="44" fillId="0" borderId="0" xfId="0" applyFont="1"/>
    <xf numFmtId="0" fontId="15" fillId="0" borderId="0" xfId="0" applyFont="1"/>
    <xf numFmtId="0" fontId="17" fillId="4" borderId="1" xfId="0" applyFont="1" applyFill="1" applyBorder="1" applyAlignment="1">
      <alignment horizontal="center" vertical="center"/>
    </xf>
    <xf numFmtId="0" fontId="17" fillId="4" borderId="38" xfId="0" applyFont="1" applyFill="1" applyBorder="1" applyAlignment="1">
      <alignment horizontal="center" vertical="center" wrapText="1"/>
    </xf>
    <xf numFmtId="4" fontId="37" fillId="4" borderId="126" xfId="0" applyNumberFormat="1" applyFont="1" applyFill="1" applyBorder="1" applyAlignment="1">
      <alignment horizontal="center" vertical="center" wrapText="1"/>
    </xf>
    <xf numFmtId="0" fontId="17" fillId="4" borderId="41" xfId="0" applyFont="1" applyFill="1" applyBorder="1" applyAlignment="1">
      <alignment horizontal="center" vertical="center"/>
    </xf>
    <xf numFmtId="4" fontId="17" fillId="4" borderId="41" xfId="0" applyNumberFormat="1" applyFont="1" applyFill="1" applyBorder="1" applyAlignment="1">
      <alignment horizontal="center" vertical="center" wrapText="1"/>
    </xf>
    <xf numFmtId="4" fontId="17" fillId="4" borderId="43" xfId="0" applyNumberFormat="1" applyFont="1" applyFill="1" applyBorder="1" applyAlignment="1">
      <alignment horizontal="center" vertical="center" wrapText="1"/>
    </xf>
    <xf numFmtId="4" fontId="17" fillId="4" borderId="44" xfId="0" applyNumberFormat="1" applyFont="1" applyFill="1" applyBorder="1" applyAlignment="1">
      <alignment horizontal="center" vertical="center" wrapText="1"/>
    </xf>
    <xf numFmtId="4" fontId="17" fillId="4" borderId="113" xfId="0" applyNumberFormat="1" applyFont="1" applyFill="1" applyBorder="1" applyAlignment="1">
      <alignment horizontal="center" vertical="center" wrapText="1"/>
    </xf>
    <xf numFmtId="4" fontId="17" fillId="4" borderId="46" xfId="0" applyNumberFormat="1" applyFont="1" applyFill="1" applyBorder="1" applyAlignment="1">
      <alignment horizontal="center" vertical="center" wrapText="1"/>
    </xf>
    <xf numFmtId="4" fontId="17" fillId="4" borderId="45" xfId="0" applyNumberFormat="1" applyFont="1" applyFill="1" applyBorder="1" applyAlignment="1">
      <alignment horizontal="center" vertical="center" wrapText="1"/>
    </xf>
    <xf numFmtId="0" fontId="17" fillId="4" borderId="5" xfId="0" applyFont="1" applyFill="1" applyBorder="1" applyAlignment="1">
      <alignment horizontal="center" vertical="center"/>
    </xf>
    <xf numFmtId="0" fontId="17" fillId="4" borderId="36" xfId="0" applyFont="1" applyFill="1" applyBorder="1" applyAlignment="1">
      <alignment horizontal="center" vertical="center" wrapText="1"/>
    </xf>
    <xf numFmtId="0" fontId="37" fillId="4" borderId="5" xfId="0" applyFont="1" applyFill="1" applyBorder="1" applyAlignment="1">
      <alignment horizontal="center" vertical="center"/>
    </xf>
    <xf numFmtId="0" fontId="37" fillId="4" borderId="21" xfId="0" applyFont="1" applyFill="1" applyBorder="1" applyAlignment="1">
      <alignment horizontal="right" vertical="center" wrapText="1"/>
    </xf>
    <xf numFmtId="0" fontId="17" fillId="4" borderId="21" xfId="0" applyFont="1" applyFill="1" applyBorder="1" applyAlignment="1">
      <alignment horizontal="center" vertical="center" wrapText="1"/>
    </xf>
    <xf numFmtId="4" fontId="17" fillId="4" borderId="54" xfId="0" applyNumberFormat="1" applyFont="1" applyFill="1" applyBorder="1" applyAlignment="1">
      <alignment horizontal="center" vertical="center" wrapText="1"/>
    </xf>
    <xf numFmtId="0" fontId="17" fillId="4" borderId="21" xfId="0" applyFont="1" applyFill="1" applyBorder="1" applyAlignment="1">
      <alignment horizontal="center" wrapText="1"/>
    </xf>
    <xf numFmtId="0" fontId="37" fillId="4" borderId="21" xfId="0" applyFont="1" applyFill="1" applyBorder="1" applyAlignment="1">
      <alignment horizontal="right" wrapText="1"/>
    </xf>
    <xf numFmtId="4" fontId="18" fillId="4" borderId="35" xfId="0" applyNumberFormat="1" applyFont="1" applyFill="1" applyBorder="1" applyAlignment="1">
      <alignment horizontal="center" vertical="center"/>
    </xf>
    <xf numFmtId="4" fontId="18" fillId="4" borderId="36" xfId="0" applyNumberFormat="1" applyFont="1" applyFill="1" applyBorder="1" applyAlignment="1">
      <alignment horizontal="center" vertical="center"/>
    </xf>
    <xf numFmtId="4" fontId="17" fillId="4" borderId="49" xfId="0" applyNumberFormat="1" applyFont="1" applyFill="1" applyBorder="1" applyAlignment="1">
      <alignment horizontal="center" vertical="center"/>
    </xf>
    <xf numFmtId="0" fontId="37" fillId="4" borderId="24" xfId="0" applyFont="1" applyFill="1" applyBorder="1" applyAlignment="1">
      <alignment horizontal="left" wrapText="1"/>
    </xf>
    <xf numFmtId="0" fontId="17" fillId="4" borderId="24" xfId="0" applyFont="1" applyFill="1" applyBorder="1" applyAlignment="1">
      <alignment horizontal="center" wrapText="1"/>
    </xf>
    <xf numFmtId="4" fontId="17" fillId="4" borderId="2" xfId="0" applyNumberFormat="1" applyFont="1" applyFill="1" applyBorder="1" applyAlignment="1">
      <alignment horizontal="center" vertical="center"/>
    </xf>
    <xf numFmtId="4" fontId="17" fillId="4" borderId="20" xfId="0" applyNumberFormat="1" applyFont="1" applyFill="1" applyBorder="1" applyAlignment="1">
      <alignment horizontal="center" vertical="center"/>
    </xf>
    <xf numFmtId="4" fontId="17" fillId="4" borderId="21" xfId="0" applyNumberFormat="1" applyFont="1" applyFill="1" applyBorder="1" applyAlignment="1">
      <alignment horizontal="center" vertical="center"/>
    </xf>
    <xf numFmtId="4" fontId="17" fillId="4" borderId="54" xfId="0" applyNumberFormat="1" applyFont="1" applyFill="1" applyBorder="1" applyAlignment="1">
      <alignment horizontal="center" vertical="center"/>
    </xf>
    <xf numFmtId="4" fontId="17" fillId="4" borderId="55" xfId="0" applyNumberFormat="1" applyFont="1" applyFill="1" applyBorder="1" applyAlignment="1">
      <alignment horizontal="center" vertical="center"/>
    </xf>
    <xf numFmtId="0" fontId="37" fillId="4" borderId="3" xfId="0" applyFont="1" applyFill="1" applyBorder="1" applyAlignment="1">
      <alignment horizontal="center" vertical="center"/>
    </xf>
    <xf numFmtId="0" fontId="37" fillId="4" borderId="3" xfId="0" applyFont="1" applyFill="1" applyBorder="1" applyAlignment="1">
      <alignment horizontal="right" wrapText="1"/>
    </xf>
    <xf numFmtId="4" fontId="18" fillId="4" borderId="23" xfId="0" applyNumberFormat="1" applyFont="1" applyFill="1" applyBorder="1" applyAlignment="1">
      <alignment horizontal="center" vertical="center"/>
    </xf>
    <xf numFmtId="4" fontId="18" fillId="4" borderId="24" xfId="0" applyNumberFormat="1" applyFont="1" applyFill="1" applyBorder="1" applyAlignment="1">
      <alignment horizontal="center" vertical="center"/>
    </xf>
    <xf numFmtId="4" fontId="17" fillId="4" borderId="58" xfId="0" applyNumberFormat="1" applyFont="1" applyFill="1" applyBorder="1" applyAlignment="1">
      <alignment horizontal="center" vertical="center"/>
    </xf>
    <xf numFmtId="0" fontId="37" fillId="4" borderId="2" xfId="0" applyFont="1" applyFill="1" applyBorder="1" applyAlignment="1">
      <alignment horizontal="right" wrapText="1"/>
    </xf>
    <xf numFmtId="0" fontId="17" fillId="4" borderId="2" xfId="0" applyFont="1" applyFill="1" applyBorder="1" applyAlignment="1">
      <alignment horizontal="center" vertical="center"/>
    </xf>
    <xf numFmtId="0" fontId="17" fillId="4" borderId="2" xfId="0" applyFont="1" applyFill="1" applyBorder="1" applyAlignment="1">
      <alignment horizontal="center" wrapText="1"/>
    </xf>
    <xf numFmtId="0" fontId="37" fillId="4" borderId="2" xfId="0" applyFont="1" applyFill="1" applyBorder="1" applyAlignment="1">
      <alignment horizontal="center" vertical="center"/>
    </xf>
    <xf numFmtId="0" fontId="37" fillId="0" borderId="2" xfId="0" applyFont="1" applyBorder="1" applyAlignment="1" applyProtection="1">
      <alignment horizontal="right" wrapText="1"/>
      <protection locked="0"/>
    </xf>
    <xf numFmtId="0" fontId="37" fillId="4" borderId="10" xfId="0" applyFont="1" applyFill="1" applyBorder="1" applyAlignment="1">
      <alignment horizontal="center" vertical="center"/>
    </xf>
    <xf numFmtId="0" fontId="37" fillId="0" borderId="10" xfId="0" applyFont="1" applyBorder="1" applyAlignment="1" applyProtection="1">
      <alignment horizontal="right" wrapText="1"/>
      <protection locked="0"/>
    </xf>
    <xf numFmtId="4" fontId="17" fillId="4" borderId="95" xfId="0" applyNumberFormat="1" applyFont="1" applyFill="1" applyBorder="1" applyAlignment="1">
      <alignment horizontal="center" vertical="center" wrapText="1"/>
    </xf>
    <xf numFmtId="4" fontId="17" fillId="4" borderId="10" xfId="0" applyNumberFormat="1" applyFont="1" applyFill="1" applyBorder="1" applyAlignment="1">
      <alignment horizontal="center" vertical="center"/>
    </xf>
    <xf numFmtId="4" fontId="18" fillId="4" borderId="127" xfId="0" applyNumberFormat="1" applyFont="1" applyFill="1" applyBorder="1" applyAlignment="1">
      <alignment horizontal="center" vertical="center"/>
    </xf>
    <xf numFmtId="4" fontId="18" fillId="4" borderId="128" xfId="0" applyNumberFormat="1" applyFont="1" applyFill="1" applyBorder="1" applyAlignment="1">
      <alignment horizontal="center" vertical="center"/>
    </xf>
    <xf numFmtId="4" fontId="18" fillId="4" borderId="125" xfId="0" applyNumberFormat="1" applyFont="1" applyFill="1" applyBorder="1" applyAlignment="1">
      <alignment horizontal="center" vertical="center"/>
    </xf>
    <xf numFmtId="4" fontId="17" fillId="4" borderId="101" xfId="0" applyNumberFormat="1" applyFont="1" applyFill="1" applyBorder="1" applyAlignment="1">
      <alignment horizontal="center" vertical="center"/>
    </xf>
    <xf numFmtId="4" fontId="18" fillId="4" borderId="10" xfId="0" applyNumberFormat="1" applyFont="1" applyFill="1" applyBorder="1" applyAlignment="1">
      <alignment horizontal="center" vertical="center"/>
    </xf>
    <xf numFmtId="167" fontId="38" fillId="0" borderId="0" xfId="0" applyNumberFormat="1" applyFont="1"/>
    <xf numFmtId="4" fontId="18" fillId="0" borderId="48" xfId="0" applyNumberFormat="1" applyFont="1" applyBorder="1" applyAlignment="1" applyProtection="1">
      <alignment horizontal="center" vertical="center" wrapText="1"/>
      <protection locked="0"/>
    </xf>
    <xf numFmtId="4" fontId="18" fillId="0" borderId="35" xfId="0" applyNumberFormat="1" applyFont="1" applyBorder="1" applyAlignment="1" applyProtection="1">
      <alignment horizontal="center" vertical="center"/>
      <protection locked="0"/>
    </xf>
    <xf numFmtId="4" fontId="18" fillId="0" borderId="36" xfId="0" applyNumberFormat="1" applyFont="1" applyBorder="1" applyAlignment="1" applyProtection="1">
      <alignment horizontal="center" vertical="center"/>
      <protection locked="0"/>
    </xf>
    <xf numFmtId="4" fontId="18" fillId="0" borderId="48" xfId="0" applyNumberFormat="1" applyFont="1" applyBorder="1" applyAlignment="1" applyProtection="1">
      <alignment horizontal="center" vertical="center"/>
      <protection locked="0"/>
    </xf>
    <xf numFmtId="4" fontId="18" fillId="0" borderId="5" xfId="0" applyNumberFormat="1" applyFont="1" applyBorder="1" applyAlignment="1" applyProtection="1">
      <alignment horizontal="center" vertical="center"/>
      <protection locked="0"/>
    </xf>
    <xf numFmtId="4" fontId="18" fillId="0" borderId="29" xfId="0" applyNumberFormat="1" applyFont="1" applyBorder="1" applyAlignment="1" applyProtection="1">
      <alignment horizontal="center" vertical="center"/>
      <protection locked="0"/>
    </xf>
    <xf numFmtId="0" fontId="37" fillId="4" borderId="24" xfId="0" applyFont="1" applyFill="1" applyBorder="1" applyAlignment="1">
      <alignment horizontal="right" wrapText="1"/>
    </xf>
    <xf numFmtId="4" fontId="17" fillId="4" borderId="22" xfId="0" applyNumberFormat="1" applyFont="1" applyFill="1" applyBorder="1" applyAlignment="1">
      <alignment horizontal="center" vertical="center"/>
    </xf>
    <xf numFmtId="4" fontId="18" fillId="0" borderId="23" xfId="0" applyNumberFormat="1" applyFont="1" applyBorder="1" applyAlignment="1" applyProtection="1">
      <alignment horizontal="center" vertical="center"/>
      <protection locked="0"/>
    </xf>
    <xf numFmtId="4" fontId="18" fillId="0" borderId="24" xfId="0" applyNumberFormat="1" applyFont="1" applyBorder="1" applyAlignment="1" applyProtection="1">
      <alignment horizontal="center" vertical="center"/>
      <protection locked="0"/>
    </xf>
    <xf numFmtId="4" fontId="18" fillId="0" borderId="125" xfId="0" applyNumberFormat="1" applyFont="1" applyBorder="1" applyAlignment="1" applyProtection="1">
      <alignment horizontal="center" vertical="center"/>
      <protection locked="0"/>
    </xf>
    <xf numFmtId="4" fontId="18" fillId="0" borderId="3" xfId="0" applyNumberFormat="1" applyFont="1" applyBorder="1" applyAlignment="1" applyProtection="1">
      <alignment horizontal="center" vertical="center"/>
      <protection locked="0"/>
    </xf>
    <xf numFmtId="4" fontId="18" fillId="0" borderId="25" xfId="0" applyNumberFormat="1" applyFont="1" applyBorder="1" applyAlignment="1" applyProtection="1">
      <alignment horizontal="center" vertical="center"/>
      <protection locked="0"/>
    </xf>
    <xf numFmtId="4" fontId="18" fillId="0" borderId="20" xfId="0" applyNumberFormat="1" applyFont="1" applyBorder="1" applyAlignment="1" applyProtection="1">
      <alignment horizontal="center" vertical="center"/>
      <protection locked="0"/>
    </xf>
    <xf numFmtId="4" fontId="18" fillId="0" borderId="21" xfId="0" applyNumberFormat="1" applyFont="1" applyBorder="1" applyAlignment="1" applyProtection="1">
      <alignment horizontal="center" vertical="center"/>
      <protection locked="0"/>
    </xf>
    <xf numFmtId="4" fontId="18" fillId="0" borderId="54" xfId="0" applyNumberFormat="1" applyFont="1" applyBorder="1" applyAlignment="1" applyProtection="1">
      <alignment horizontal="center" vertical="center"/>
      <protection locked="0"/>
    </xf>
    <xf numFmtId="4" fontId="18" fillId="0" borderId="2" xfId="0" applyNumberFormat="1" applyFont="1" applyBorder="1" applyAlignment="1" applyProtection="1">
      <alignment horizontal="center" vertical="center"/>
      <protection locked="0"/>
    </xf>
    <xf numFmtId="4" fontId="18" fillId="0" borderId="22" xfId="0" applyNumberFormat="1" applyFont="1" applyBorder="1" applyAlignment="1" applyProtection="1">
      <alignment horizontal="center" vertical="center"/>
      <protection locked="0"/>
    </xf>
    <xf numFmtId="4" fontId="18" fillId="0" borderId="127" xfId="0" applyNumberFormat="1" applyFont="1" applyBorder="1" applyAlignment="1" applyProtection="1">
      <alignment horizontal="center" vertical="center"/>
      <protection locked="0"/>
    </xf>
    <xf numFmtId="4" fontId="18" fillId="0" borderId="128" xfId="0" applyNumberFormat="1" applyFont="1" applyBorder="1" applyAlignment="1" applyProtection="1">
      <alignment horizontal="center" vertical="center"/>
      <protection locked="0"/>
    </xf>
    <xf numFmtId="4" fontId="18" fillId="0" borderId="129" xfId="0" applyNumberFormat="1" applyFont="1" applyBorder="1" applyAlignment="1" applyProtection="1">
      <alignment horizontal="center" vertical="center"/>
      <protection locked="0"/>
    </xf>
    <xf numFmtId="4" fontId="18" fillId="0" borderId="10" xfId="0" applyNumberFormat="1" applyFont="1" applyBorder="1" applyAlignment="1" applyProtection="1">
      <alignment horizontal="center" vertical="center"/>
      <protection locked="0"/>
    </xf>
    <xf numFmtId="4" fontId="18" fillId="0" borderId="100" xfId="0" applyNumberFormat="1" applyFont="1" applyBorder="1" applyAlignment="1" applyProtection="1">
      <alignment horizontal="center" vertical="center"/>
      <protection locked="0"/>
    </xf>
    <xf numFmtId="4" fontId="17" fillId="0" borderId="10" xfId="0" applyNumberFormat="1" applyFont="1" applyBorder="1" applyAlignment="1" applyProtection="1">
      <alignment horizontal="center" vertical="center" wrapText="1"/>
      <protection locked="0"/>
    </xf>
    <xf numFmtId="4" fontId="18" fillId="4" borderId="48" xfId="0" applyNumberFormat="1" applyFont="1" applyFill="1" applyBorder="1" applyAlignment="1">
      <alignment horizontal="center" vertical="center" wrapText="1"/>
    </xf>
    <xf numFmtId="4" fontId="18" fillId="4" borderId="49" xfId="0" applyNumberFormat="1" applyFont="1" applyFill="1" applyBorder="1" applyAlignment="1">
      <alignment horizontal="center" vertical="center" wrapText="1"/>
    </xf>
    <xf numFmtId="0" fontId="37" fillId="4" borderId="6" xfId="0" applyFont="1" applyFill="1" applyBorder="1" applyAlignment="1">
      <alignment horizontal="center" vertical="center"/>
    </xf>
    <xf numFmtId="4" fontId="18" fillId="4" borderId="122" xfId="0" applyNumberFormat="1" applyFont="1" applyFill="1" applyBorder="1" applyAlignment="1">
      <alignment horizontal="center" vertical="center" wrapText="1"/>
    </xf>
    <xf numFmtId="4" fontId="18" fillId="4" borderId="127" xfId="0" applyNumberFormat="1" applyFont="1" applyFill="1" applyBorder="1" applyAlignment="1">
      <alignment horizontal="center" vertical="center" wrapText="1"/>
    </xf>
    <xf numFmtId="4" fontId="18" fillId="4" borderId="128" xfId="0" applyNumberFormat="1" applyFont="1" applyFill="1" applyBorder="1" applyAlignment="1">
      <alignment horizontal="center" vertical="center" wrapText="1"/>
    </xf>
    <xf numFmtId="4" fontId="18" fillId="4" borderId="129" xfId="0" applyNumberFormat="1" applyFont="1" applyFill="1" applyBorder="1" applyAlignment="1">
      <alignment horizontal="center" vertical="center" wrapText="1"/>
    </xf>
    <xf numFmtId="4" fontId="18" fillId="4" borderId="10" xfId="0" applyNumberFormat="1" applyFont="1" applyFill="1" applyBorder="1" applyAlignment="1">
      <alignment horizontal="center" vertical="center" wrapText="1"/>
    </xf>
    <xf numFmtId="4" fontId="18" fillId="4" borderId="101" xfId="0" applyNumberFormat="1" applyFont="1" applyFill="1" applyBorder="1" applyAlignment="1">
      <alignment horizontal="center" vertical="center" wrapText="1"/>
    </xf>
    <xf numFmtId="4" fontId="18" fillId="4" borderId="100"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4" fontId="37" fillId="4" borderId="130" xfId="0" applyNumberFormat="1" applyFont="1" applyFill="1" applyBorder="1" applyAlignment="1">
      <alignment horizontal="center" vertical="center" wrapText="1"/>
    </xf>
    <xf numFmtId="0" fontId="18" fillId="4" borderId="5" xfId="0" applyFont="1" applyFill="1" applyBorder="1" applyAlignment="1">
      <alignment horizontal="left" vertical="center" wrapText="1"/>
    </xf>
    <xf numFmtId="2" fontId="17" fillId="4" borderId="27" xfId="0" applyNumberFormat="1" applyFont="1" applyFill="1" applyBorder="1" applyAlignment="1">
      <alignment horizontal="center" vertical="center" wrapText="1"/>
    </xf>
    <xf numFmtId="2" fontId="17" fillId="4" borderId="5" xfId="0" applyNumberFormat="1" applyFont="1" applyFill="1" applyBorder="1" applyAlignment="1">
      <alignment horizontal="center" vertical="center"/>
    </xf>
    <xf numFmtId="2" fontId="18" fillId="0" borderId="35" xfId="0" applyNumberFormat="1" applyFont="1" applyBorder="1" applyAlignment="1" applyProtection="1">
      <alignment horizontal="center" vertical="center"/>
      <protection locked="0"/>
    </xf>
    <xf numFmtId="2" fontId="18" fillId="0" borderId="36" xfId="0" applyNumberFormat="1" applyFont="1" applyBorder="1" applyAlignment="1" applyProtection="1">
      <alignment horizontal="center" vertical="center"/>
      <protection locked="0"/>
    </xf>
    <xf numFmtId="2" fontId="18" fillId="0" borderId="48" xfId="0" applyNumberFormat="1" applyFont="1" applyBorder="1" applyAlignment="1" applyProtection="1">
      <alignment horizontal="center" vertical="center"/>
      <protection locked="0"/>
    </xf>
    <xf numFmtId="2" fontId="18" fillId="0" borderId="5" xfId="0" applyNumberFormat="1" applyFont="1" applyBorder="1" applyAlignment="1" applyProtection="1">
      <alignment horizontal="center" vertical="center"/>
      <protection locked="0"/>
    </xf>
    <xf numFmtId="2" fontId="17" fillId="4" borderId="49" xfId="0" applyNumberFormat="1" applyFont="1" applyFill="1" applyBorder="1" applyAlignment="1">
      <alignment horizontal="center" vertical="center"/>
    </xf>
    <xf numFmtId="2" fontId="18" fillId="0" borderId="29" xfId="0" applyNumberFormat="1" applyFont="1" applyBorder="1" applyAlignment="1" applyProtection="1">
      <alignment horizontal="center" vertical="center"/>
      <protection locked="0"/>
    </xf>
    <xf numFmtId="0" fontId="18" fillId="4" borderId="2" xfId="0" applyFont="1" applyFill="1" applyBorder="1" applyAlignment="1">
      <alignment horizontal="left" vertical="center" wrapText="1"/>
    </xf>
    <xf numFmtId="2" fontId="17" fillId="4" borderId="28"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xf>
    <xf numFmtId="2" fontId="18" fillId="0" borderId="20" xfId="0" applyNumberFormat="1" applyFont="1" applyBorder="1" applyAlignment="1" applyProtection="1">
      <alignment horizontal="center" vertical="center"/>
      <protection locked="0"/>
    </xf>
    <xf numFmtId="2" fontId="18" fillId="0" borderId="21" xfId="0" applyNumberFormat="1" applyFont="1" applyBorder="1" applyAlignment="1" applyProtection="1">
      <alignment horizontal="center" vertical="center"/>
      <protection locked="0"/>
    </xf>
    <xf numFmtId="2" fontId="18" fillId="0" borderId="54" xfId="0" applyNumberFormat="1" applyFont="1" applyBorder="1" applyAlignment="1" applyProtection="1">
      <alignment horizontal="center" vertical="center"/>
      <protection locked="0"/>
    </xf>
    <xf numFmtId="2" fontId="18" fillId="0" borderId="2" xfId="0" applyNumberFormat="1" applyFont="1" applyBorder="1" applyAlignment="1" applyProtection="1">
      <alignment horizontal="center" vertical="center"/>
      <protection locked="0"/>
    </xf>
    <xf numFmtId="2" fontId="18" fillId="0" borderId="22" xfId="0" applyNumberFormat="1" applyFont="1" applyBorder="1" applyAlignment="1" applyProtection="1">
      <alignment horizontal="center" vertical="center"/>
      <protection locked="0"/>
    </xf>
    <xf numFmtId="0" fontId="18" fillId="4" borderId="3" xfId="0" applyFont="1" applyFill="1" applyBorder="1" applyAlignment="1">
      <alignment horizontal="left" vertical="center" wrapText="1"/>
    </xf>
    <xf numFmtId="2" fontId="17" fillId="4" borderId="30" xfId="0" applyNumberFormat="1" applyFont="1" applyFill="1" applyBorder="1" applyAlignment="1">
      <alignment horizontal="center" vertical="center" wrapText="1"/>
    </xf>
    <xf numFmtId="2" fontId="17" fillId="4" borderId="3" xfId="0" applyNumberFormat="1" applyFont="1" applyFill="1" applyBorder="1" applyAlignment="1">
      <alignment horizontal="center" vertical="center"/>
    </xf>
    <xf numFmtId="2" fontId="18" fillId="0" borderId="23" xfId="0" applyNumberFormat="1" applyFont="1" applyBorder="1" applyAlignment="1" applyProtection="1">
      <alignment horizontal="center" vertical="center"/>
      <protection locked="0"/>
    </xf>
    <xf numFmtId="2" fontId="18" fillId="0" borderId="24" xfId="0" applyNumberFormat="1" applyFont="1" applyBorder="1" applyAlignment="1" applyProtection="1">
      <alignment horizontal="center" vertical="center"/>
      <protection locked="0"/>
    </xf>
    <xf numFmtId="2" fontId="18" fillId="0" borderId="125" xfId="0" applyNumberFormat="1" applyFont="1" applyBorder="1" applyAlignment="1" applyProtection="1">
      <alignment horizontal="center" vertical="center"/>
      <protection locked="0"/>
    </xf>
    <xf numFmtId="2" fontId="18" fillId="0" borderId="3" xfId="0" applyNumberFormat="1" applyFont="1" applyBorder="1" applyAlignment="1" applyProtection="1">
      <alignment horizontal="center" vertical="center"/>
      <protection locked="0"/>
    </xf>
    <xf numFmtId="2" fontId="18" fillId="0" borderId="25" xfId="0" applyNumberFormat="1" applyFont="1" applyBorder="1" applyAlignment="1" applyProtection="1">
      <alignment horizontal="center" vertical="center"/>
      <protection locked="0"/>
    </xf>
    <xf numFmtId="0" fontId="18" fillId="4" borderId="73" xfId="0" applyFont="1" applyFill="1" applyBorder="1" applyAlignment="1">
      <alignment horizontal="center" vertical="center"/>
    </xf>
    <xf numFmtId="0" fontId="18" fillId="4" borderId="74" xfId="0" applyFont="1" applyFill="1" applyBorder="1" applyAlignment="1">
      <alignment horizontal="left" vertical="center" wrapText="1"/>
    </xf>
    <xf numFmtId="2" fontId="17" fillId="4" borderId="73" xfId="0" applyNumberFormat="1" applyFont="1" applyFill="1" applyBorder="1" applyAlignment="1">
      <alignment horizontal="center" vertical="center" wrapText="1"/>
    </xf>
    <xf numFmtId="2" fontId="17" fillId="4" borderId="74" xfId="0" applyNumberFormat="1" applyFont="1" applyFill="1" applyBorder="1" applyAlignment="1">
      <alignment horizontal="center" vertical="center"/>
    </xf>
    <xf numFmtId="2" fontId="18" fillId="0" borderId="75" xfId="0" applyNumberFormat="1" applyFont="1" applyBorder="1" applyAlignment="1" applyProtection="1">
      <alignment horizontal="center" vertical="center"/>
      <protection locked="0"/>
    </xf>
    <xf numFmtId="2" fontId="18" fillId="0" borderId="76" xfId="0" applyNumberFormat="1" applyFont="1" applyBorder="1" applyAlignment="1" applyProtection="1">
      <alignment horizontal="center" vertical="center"/>
      <protection locked="0"/>
    </xf>
    <xf numFmtId="2" fontId="18" fillId="0" borderId="131" xfId="0" applyNumberFormat="1" applyFont="1" applyBorder="1" applyAlignment="1" applyProtection="1">
      <alignment horizontal="center" vertical="center"/>
      <protection locked="0"/>
    </xf>
    <xf numFmtId="2" fontId="18" fillId="0" borderId="74" xfId="0" applyNumberFormat="1" applyFont="1" applyBorder="1" applyAlignment="1" applyProtection="1">
      <alignment horizontal="center" vertical="center"/>
      <protection locked="0"/>
    </xf>
    <xf numFmtId="2" fontId="18" fillId="0" borderId="77" xfId="0" applyNumberFormat="1" applyFont="1" applyBorder="1" applyAlignment="1" applyProtection="1">
      <alignment horizontal="center" vertical="center"/>
      <protection locked="0"/>
    </xf>
    <xf numFmtId="2" fontId="17" fillId="4" borderId="42" xfId="0" applyNumberFormat="1" applyFont="1" applyFill="1" applyBorder="1" applyAlignment="1">
      <alignment horizontal="center" vertical="center" wrapText="1"/>
    </xf>
    <xf numFmtId="2" fontId="17" fillId="4" borderId="41" xfId="0" applyNumberFormat="1" applyFont="1" applyFill="1" applyBorder="1" applyAlignment="1">
      <alignment horizontal="center" vertical="center" wrapText="1"/>
    </xf>
    <xf numFmtId="2" fontId="17" fillId="4" borderId="43" xfId="0" applyNumberFormat="1" applyFont="1" applyFill="1" applyBorder="1" applyAlignment="1">
      <alignment horizontal="center" vertical="center" wrapText="1"/>
    </xf>
    <xf numFmtId="2" fontId="17" fillId="4" borderId="44" xfId="0" applyNumberFormat="1" applyFont="1" applyFill="1" applyBorder="1" applyAlignment="1">
      <alignment horizontal="center" vertical="center" wrapText="1"/>
    </xf>
    <xf numFmtId="2" fontId="17" fillId="4" borderId="113" xfId="0" applyNumberFormat="1" applyFont="1" applyFill="1" applyBorder="1" applyAlignment="1">
      <alignment horizontal="center" vertical="center" wrapText="1"/>
    </xf>
    <xf numFmtId="2" fontId="17" fillId="4" borderId="46" xfId="0" applyNumberFormat="1" applyFont="1" applyFill="1" applyBorder="1" applyAlignment="1">
      <alignment horizontal="center" vertical="center" wrapText="1"/>
    </xf>
    <xf numFmtId="2" fontId="17" fillId="4" borderId="45" xfId="0" applyNumberFormat="1" applyFont="1" applyFill="1" applyBorder="1" applyAlignment="1">
      <alignment horizontal="center" vertical="center" wrapText="1"/>
    </xf>
    <xf numFmtId="2" fontId="17" fillId="4" borderId="5" xfId="0" applyNumberFormat="1" applyFont="1" applyFill="1" applyBorder="1" applyAlignment="1">
      <alignment horizontal="center" vertical="center" wrapText="1"/>
    </xf>
    <xf numFmtId="2" fontId="17" fillId="4" borderId="35" xfId="0" applyNumberFormat="1" applyFont="1" applyFill="1" applyBorder="1" applyAlignment="1">
      <alignment horizontal="center" vertical="center" wrapText="1"/>
    </xf>
    <xf numFmtId="2" fontId="17" fillId="4" borderId="36" xfId="0" applyNumberFormat="1" applyFont="1" applyFill="1" applyBorder="1" applyAlignment="1">
      <alignment horizontal="center" vertical="center" wrapText="1"/>
    </xf>
    <xf numFmtId="2" fontId="17" fillId="4" borderId="48" xfId="0" applyNumberFormat="1" applyFont="1" applyFill="1" applyBorder="1" applyAlignment="1">
      <alignment horizontal="center" vertical="center" wrapText="1"/>
    </xf>
    <xf numFmtId="2" fontId="17" fillId="4" borderId="49" xfId="0" applyNumberFormat="1" applyFont="1" applyFill="1" applyBorder="1" applyAlignment="1">
      <alignment horizontal="center" vertical="center" wrapText="1"/>
    </xf>
    <xf numFmtId="2" fontId="17" fillId="4" borderId="29" xfId="0" applyNumberFormat="1" applyFont="1" applyFill="1" applyBorder="1" applyAlignment="1">
      <alignment horizontal="center" vertical="center" wrapText="1"/>
    </xf>
    <xf numFmtId="2" fontId="18" fillId="0" borderId="27" xfId="0" applyNumberFormat="1" applyFont="1" applyBorder="1" applyAlignment="1" applyProtection="1">
      <alignment horizontal="center" vertical="center" wrapText="1"/>
      <protection locked="0"/>
    </xf>
    <xf numFmtId="2" fontId="18" fillId="4" borderId="5" xfId="0" applyNumberFormat="1" applyFont="1" applyFill="1" applyBorder="1" applyAlignment="1">
      <alignment horizontal="center" vertical="center" wrapText="1"/>
    </xf>
    <xf numFmtId="2" fontId="18" fillId="4" borderId="35" xfId="0" applyNumberFormat="1" applyFont="1" applyFill="1" applyBorder="1" applyAlignment="1">
      <alignment horizontal="center" vertical="center" wrapText="1"/>
    </xf>
    <xf numFmtId="2" fontId="18" fillId="4" borderId="36" xfId="0" applyNumberFormat="1" applyFont="1" applyFill="1" applyBorder="1" applyAlignment="1">
      <alignment horizontal="center" vertical="center" wrapText="1"/>
    </xf>
    <xf numFmtId="2" fontId="18" fillId="4" borderId="48" xfId="0" applyNumberFormat="1" applyFont="1" applyFill="1" applyBorder="1" applyAlignment="1">
      <alignment horizontal="center" vertical="center" wrapText="1"/>
    </xf>
    <xf numFmtId="2" fontId="18" fillId="4" borderId="49" xfId="0" applyNumberFormat="1" applyFont="1" applyFill="1" applyBorder="1" applyAlignment="1">
      <alignment horizontal="center" vertical="center" wrapText="1"/>
    </xf>
    <xf numFmtId="2" fontId="18" fillId="4" borderId="29" xfId="0" applyNumberFormat="1" applyFont="1" applyFill="1" applyBorder="1" applyAlignment="1">
      <alignment horizontal="center" vertical="center" wrapText="1"/>
    </xf>
    <xf numFmtId="2" fontId="17" fillId="4" borderId="20" xfId="0" applyNumberFormat="1" applyFont="1" applyFill="1" applyBorder="1" applyAlignment="1">
      <alignment horizontal="center" vertical="center"/>
    </xf>
    <xf numFmtId="2" fontId="17" fillId="4" borderId="21" xfId="0" applyNumberFormat="1" applyFont="1" applyFill="1" applyBorder="1" applyAlignment="1">
      <alignment horizontal="center" vertical="center"/>
    </xf>
    <xf numFmtId="2" fontId="17" fillId="4" borderId="54" xfId="0" applyNumberFormat="1" applyFont="1" applyFill="1" applyBorder="1" applyAlignment="1">
      <alignment horizontal="center" vertical="center"/>
    </xf>
    <xf numFmtId="2" fontId="17" fillId="4" borderId="55" xfId="0" applyNumberFormat="1" applyFont="1" applyFill="1" applyBorder="1" applyAlignment="1">
      <alignment horizontal="center" vertical="center"/>
    </xf>
    <xf numFmtId="2" fontId="17" fillId="4" borderId="22" xfId="0" applyNumberFormat="1" applyFont="1" applyFill="1" applyBorder="1" applyAlignment="1">
      <alignment horizontal="center" vertical="center"/>
    </xf>
    <xf numFmtId="2" fontId="18" fillId="0" borderId="30" xfId="0" applyNumberFormat="1" applyFont="1" applyBorder="1" applyAlignment="1" applyProtection="1">
      <alignment horizontal="center" vertical="center" wrapText="1"/>
      <protection locked="0"/>
    </xf>
    <xf numFmtId="2" fontId="17" fillId="4" borderId="21" xfId="0" applyNumberFormat="1" applyFont="1" applyFill="1" applyBorder="1" applyAlignment="1">
      <alignment horizontal="center" vertical="center" wrapText="1"/>
    </xf>
    <xf numFmtId="2" fontId="17" fillId="4" borderId="132" xfId="0" applyNumberFormat="1" applyFont="1" applyFill="1" applyBorder="1" applyAlignment="1">
      <alignment horizontal="center" vertical="center" wrapText="1"/>
    </xf>
    <xf numFmtId="2" fontId="17" fillId="4" borderId="54"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2" fontId="17" fillId="4" borderId="22" xfId="0" applyNumberFormat="1" applyFont="1" applyFill="1" applyBorder="1" applyAlignment="1">
      <alignment horizontal="center" vertical="center" wrapText="1"/>
    </xf>
    <xf numFmtId="2" fontId="18" fillId="0" borderId="28" xfId="0" applyNumberFormat="1" applyFont="1" applyBorder="1" applyAlignment="1" applyProtection="1">
      <alignment horizontal="center" vertical="center" wrapText="1"/>
      <protection locked="0"/>
    </xf>
    <xf numFmtId="0" fontId="18" fillId="4" borderId="6" xfId="0" applyFont="1" applyFill="1" applyBorder="1" applyAlignment="1">
      <alignment horizontal="center" vertical="center"/>
    </xf>
    <xf numFmtId="0" fontId="18" fillId="4" borderId="6" xfId="0" applyFont="1" applyFill="1" applyBorder="1" applyAlignment="1">
      <alignment horizontal="left" vertical="center" wrapText="1"/>
    </xf>
    <xf numFmtId="2" fontId="17" fillId="4" borderId="31" xfId="0" applyNumberFormat="1" applyFont="1" applyFill="1" applyBorder="1" applyAlignment="1">
      <alignment horizontal="center" vertical="center" wrapText="1"/>
    </xf>
    <xf numFmtId="2" fontId="17" fillId="4" borderId="6" xfId="0" applyNumberFormat="1" applyFont="1" applyFill="1" applyBorder="1" applyAlignment="1">
      <alignment horizontal="center" vertical="center"/>
    </xf>
    <xf numFmtId="2" fontId="18" fillId="0" borderId="37" xfId="0" applyNumberFormat="1" applyFont="1" applyBorder="1" applyAlignment="1" applyProtection="1">
      <alignment horizontal="center" vertical="center"/>
      <protection locked="0"/>
    </xf>
    <xf numFmtId="2" fontId="18" fillId="0" borderId="32" xfId="0" applyNumberFormat="1" applyFont="1" applyBorder="1" applyAlignment="1" applyProtection="1">
      <alignment horizontal="center" vertical="center"/>
      <protection locked="0"/>
    </xf>
    <xf numFmtId="2" fontId="18" fillId="0" borderId="123" xfId="0" applyNumberFormat="1" applyFont="1" applyBorder="1" applyAlignment="1" applyProtection="1">
      <alignment horizontal="center" vertical="center"/>
      <protection locked="0"/>
    </xf>
    <xf numFmtId="2" fontId="18" fillId="0" borderId="6" xfId="0" applyNumberFormat="1" applyFont="1" applyBorder="1" applyAlignment="1" applyProtection="1">
      <alignment horizontal="center" vertical="center"/>
      <protection locked="0"/>
    </xf>
    <xf numFmtId="2" fontId="18" fillId="0" borderId="33" xfId="0" applyNumberFormat="1" applyFont="1" applyBorder="1" applyAlignment="1" applyProtection="1">
      <alignment horizontal="center" vertical="center"/>
      <protection locked="0"/>
    </xf>
    <xf numFmtId="0" fontId="17" fillId="4" borderId="38" xfId="0" applyFont="1" applyFill="1" applyBorder="1" applyAlignment="1">
      <alignment horizontal="center" vertical="center"/>
    </xf>
    <xf numFmtId="0" fontId="17" fillId="4" borderId="122" xfId="0" applyFont="1" applyFill="1" applyBorder="1" applyAlignment="1">
      <alignment horizontal="center" vertical="center" wrapText="1"/>
    </xf>
    <xf numFmtId="2" fontId="17" fillId="4" borderId="38"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xf>
    <xf numFmtId="2" fontId="17" fillId="4" borderId="11" xfId="0" applyNumberFormat="1" applyFont="1" applyFill="1" applyBorder="1" applyAlignment="1">
      <alignment horizontal="center" vertical="center"/>
    </xf>
    <xf numFmtId="2" fontId="17" fillId="4" borderId="12" xfId="0" applyNumberFormat="1" applyFont="1" applyFill="1" applyBorder="1" applyAlignment="1">
      <alignment horizontal="center" vertical="center"/>
    </xf>
    <xf numFmtId="2" fontId="17" fillId="4" borderId="130" xfId="0" applyNumberFormat="1" applyFont="1" applyFill="1" applyBorder="1" applyAlignment="1">
      <alignment horizontal="center" vertical="center"/>
    </xf>
    <xf numFmtId="2" fontId="17" fillId="4" borderId="39" xfId="0" applyNumberFormat="1" applyFont="1" applyFill="1" applyBorder="1" applyAlignment="1">
      <alignment horizontal="center" vertical="center"/>
    </xf>
    <xf numFmtId="2" fontId="17" fillId="4" borderId="13" xfId="0" applyNumberFormat="1" applyFont="1" applyFill="1" applyBorder="1" applyAlignment="1">
      <alignment horizontal="center" vertical="center"/>
    </xf>
    <xf numFmtId="170" fontId="38" fillId="0" borderId="0" xfId="0" applyNumberFormat="1" applyFont="1"/>
    <xf numFmtId="0" fontId="16" fillId="0" borderId="0" xfId="0" applyFont="1" applyAlignment="1">
      <alignment horizontal="left" vertical="center" wrapText="1"/>
    </xf>
    <xf numFmtId="0" fontId="17" fillId="4" borderId="1" xfId="5" applyFont="1" applyFill="1" applyBorder="1" applyAlignment="1">
      <alignment horizontal="center" vertical="center"/>
    </xf>
    <xf numFmtId="0" fontId="17" fillId="4" borderId="133" xfId="5" applyFont="1" applyFill="1" applyBorder="1" applyAlignment="1">
      <alignment horizontal="center" vertical="center"/>
    </xf>
    <xf numFmtId="171" fontId="17" fillId="4" borderId="12" xfId="5" applyNumberFormat="1" applyFont="1" applyFill="1" applyBorder="1" applyAlignment="1">
      <alignment horizontal="center" vertical="center" wrapText="1"/>
    </xf>
    <xf numFmtId="3" fontId="17" fillId="4" borderId="39" xfId="5" applyNumberFormat="1" applyFont="1" applyFill="1" applyBorder="1" applyAlignment="1">
      <alignment horizontal="center" vertical="center" wrapText="1"/>
    </xf>
    <xf numFmtId="0" fontId="37" fillId="4" borderId="42" xfId="5" applyFont="1" applyFill="1" applyBorder="1" applyAlignment="1">
      <alignment horizontal="center" vertical="center"/>
    </xf>
    <xf numFmtId="0" fontId="17" fillId="4" borderId="134" xfId="5" applyFont="1" applyFill="1" applyBorder="1" applyAlignment="1">
      <alignment horizontal="center" vertical="center"/>
    </xf>
    <xf numFmtId="3" fontId="37" fillId="4" borderId="134" xfId="5" applyNumberFormat="1" applyFont="1" applyFill="1" applyBorder="1" applyAlignment="1">
      <alignment horizontal="center" vertical="center"/>
    </xf>
    <xf numFmtId="3" fontId="37" fillId="4" borderId="46" xfId="5" applyNumberFormat="1" applyFont="1" applyFill="1" applyBorder="1" applyAlignment="1">
      <alignment horizontal="center" vertical="center"/>
    </xf>
    <xf numFmtId="0" fontId="17" fillId="4" borderId="35" xfId="5" applyFont="1" applyFill="1" applyBorder="1" applyAlignment="1">
      <alignment horizontal="center" vertical="center"/>
    </xf>
    <xf numFmtId="0" fontId="17" fillId="4" borderId="48" xfId="5" applyFont="1" applyFill="1" applyBorder="1" applyAlignment="1">
      <alignment horizontal="center" vertical="center"/>
    </xf>
    <xf numFmtId="0" fontId="17" fillId="4" borderId="36" xfId="5" applyFont="1" applyFill="1" applyBorder="1" applyAlignment="1">
      <alignment horizontal="center" vertical="center"/>
    </xf>
    <xf numFmtId="171" fontId="17" fillId="0" borderId="49" xfId="6" applyNumberFormat="1" applyFont="1" applyBorder="1" applyAlignment="1" applyProtection="1">
      <alignment horizontal="center" vertical="center"/>
      <protection locked="0"/>
    </xf>
    <xf numFmtId="0" fontId="17" fillId="4" borderId="23" xfId="5" applyFont="1" applyFill="1" applyBorder="1" applyAlignment="1">
      <alignment horizontal="center" vertical="center"/>
    </xf>
    <xf numFmtId="0" fontId="17" fillId="4" borderId="125" xfId="5" applyFont="1" applyFill="1" applyBorder="1" applyAlignment="1">
      <alignment horizontal="center" vertical="center"/>
    </xf>
    <xf numFmtId="0" fontId="17" fillId="4" borderId="24" xfId="5" applyFont="1" applyFill="1" applyBorder="1" applyAlignment="1">
      <alignment horizontal="center" vertical="center"/>
    </xf>
    <xf numFmtId="171" fontId="17" fillId="0" borderId="58" xfId="5" applyNumberFormat="1" applyFont="1" applyBorder="1" applyAlignment="1" applyProtection="1">
      <alignment horizontal="center" vertical="center"/>
      <protection locked="0"/>
    </xf>
    <xf numFmtId="0" fontId="17" fillId="4" borderId="17" xfId="5" applyFont="1" applyFill="1" applyBorder="1" applyAlignment="1">
      <alignment horizontal="center" vertical="center"/>
    </xf>
    <xf numFmtId="0" fontId="17" fillId="4" borderId="26" xfId="5" applyFont="1" applyFill="1" applyBorder="1" applyAlignment="1">
      <alignment horizontal="center" vertical="center"/>
    </xf>
    <xf numFmtId="0" fontId="17" fillId="4" borderId="18" xfId="5" applyFont="1" applyFill="1" applyBorder="1" applyAlignment="1">
      <alignment horizontal="center" vertical="center"/>
    </xf>
    <xf numFmtId="171" fontId="17" fillId="0" borderId="51" xfId="5" applyNumberFormat="1" applyFont="1" applyBorder="1" applyAlignment="1" applyProtection="1">
      <alignment horizontal="center" vertical="center"/>
      <protection locked="0"/>
    </xf>
    <xf numFmtId="0" fontId="18" fillId="4" borderId="20" xfId="5" applyFont="1" applyFill="1" applyBorder="1" applyAlignment="1">
      <alignment horizontal="center" vertical="center"/>
    </xf>
    <xf numFmtId="0" fontId="18" fillId="4" borderId="54" xfId="5" applyFont="1" applyFill="1" applyBorder="1" applyAlignment="1">
      <alignment horizontal="right" vertical="center"/>
    </xf>
    <xf numFmtId="0" fontId="18" fillId="4" borderId="21" xfId="5" applyFont="1" applyFill="1" applyBorder="1" applyAlignment="1">
      <alignment horizontal="center" vertical="center"/>
    </xf>
    <xf numFmtId="171" fontId="18" fillId="0" borderId="55" xfId="5" applyNumberFormat="1" applyFont="1" applyBorder="1" applyAlignment="1" applyProtection="1">
      <alignment horizontal="right" vertical="center"/>
      <protection locked="0"/>
    </xf>
    <xf numFmtId="0" fontId="37" fillId="4" borderId="23" xfId="5" applyFont="1" applyFill="1" applyBorder="1" applyAlignment="1">
      <alignment horizontal="center" vertical="center"/>
    </xf>
    <xf numFmtId="0" fontId="37" fillId="4" borderId="125" xfId="5" applyFont="1" applyFill="1" applyBorder="1" applyAlignment="1">
      <alignment horizontal="right" vertical="center"/>
    </xf>
    <xf numFmtId="0" fontId="37" fillId="4" borderId="24" xfId="5" applyFont="1" applyFill="1" applyBorder="1" applyAlignment="1">
      <alignment horizontal="center" vertical="center"/>
    </xf>
    <xf numFmtId="171" fontId="37" fillId="0" borderId="58" xfId="5" applyNumberFormat="1" applyFont="1" applyBorder="1" applyAlignment="1" applyProtection="1">
      <alignment horizontal="right" vertical="center"/>
      <protection locked="0"/>
    </xf>
    <xf numFmtId="0" fontId="18" fillId="4" borderId="18" xfId="5" applyFont="1" applyFill="1" applyBorder="1" applyAlignment="1">
      <alignment horizontal="center" vertical="center"/>
    </xf>
    <xf numFmtId="171" fontId="17" fillId="4" borderId="51" xfId="5" applyNumberFormat="1" applyFont="1" applyFill="1" applyBorder="1" applyAlignment="1">
      <alignment horizontal="center" vertical="center"/>
    </xf>
    <xf numFmtId="0" fontId="17" fillId="4" borderId="20" xfId="5" applyFont="1" applyFill="1" applyBorder="1" applyAlignment="1">
      <alignment horizontal="center" vertical="center"/>
    </xf>
    <xf numFmtId="0" fontId="17" fillId="4" borderId="54" xfId="5" applyFont="1" applyFill="1" applyBorder="1" applyAlignment="1">
      <alignment horizontal="center" vertical="center"/>
    </xf>
    <xf numFmtId="0" fontId="17" fillId="4" borderId="21" xfId="5" applyFont="1" applyFill="1" applyBorder="1" applyAlignment="1">
      <alignment horizontal="center" vertical="center"/>
    </xf>
    <xf numFmtId="171" fontId="17" fillId="4" borderId="55" xfId="5" applyNumberFormat="1" applyFont="1" applyFill="1" applyBorder="1" applyAlignment="1">
      <alignment horizontal="center" vertical="center"/>
    </xf>
    <xf numFmtId="171" fontId="37" fillId="0" borderId="55" xfId="5" applyNumberFormat="1" applyFont="1" applyBorder="1" applyAlignment="1" applyProtection="1">
      <alignment horizontal="right" vertical="center"/>
      <protection locked="0"/>
    </xf>
    <xf numFmtId="0" fontId="37" fillId="4" borderId="20" xfId="5" applyFont="1" applyFill="1" applyBorder="1" applyAlignment="1">
      <alignment horizontal="center" vertical="center"/>
    </xf>
    <xf numFmtId="0" fontId="37" fillId="4" borderId="54" xfId="5" applyFont="1" applyFill="1" applyBorder="1" applyAlignment="1">
      <alignment horizontal="right" vertical="center"/>
    </xf>
    <xf numFmtId="0" fontId="37" fillId="4" borderId="21" xfId="5" applyFont="1" applyFill="1" applyBorder="1" applyAlignment="1">
      <alignment horizontal="center" vertical="center"/>
    </xf>
    <xf numFmtId="171" fontId="17" fillId="0" borderId="55" xfId="5" applyNumberFormat="1" applyFont="1" applyBorder="1" applyAlignment="1" applyProtection="1">
      <alignment horizontal="center" vertical="center"/>
      <protection locked="0"/>
    </xf>
    <xf numFmtId="0" fontId="17" fillId="4" borderId="11" xfId="5" applyFont="1" applyFill="1" applyBorder="1" applyAlignment="1">
      <alignment horizontal="center" vertical="center"/>
    </xf>
    <xf numFmtId="0" fontId="17" fillId="4" borderId="130" xfId="5" applyFont="1" applyFill="1" applyBorder="1" applyAlignment="1">
      <alignment horizontal="center" vertical="center"/>
    </xf>
    <xf numFmtId="0" fontId="17" fillId="4" borderId="12" xfId="5" applyFont="1" applyFill="1" applyBorder="1" applyAlignment="1">
      <alignment horizontal="center" vertical="center"/>
    </xf>
    <xf numFmtId="171" fontId="17" fillId="0" borderId="39" xfId="5" applyNumberFormat="1" applyFont="1" applyBorder="1" applyAlignment="1" applyProtection="1">
      <alignment horizontal="center" vertical="center"/>
      <protection locked="0"/>
    </xf>
    <xf numFmtId="1" fontId="17" fillId="4" borderId="17" xfId="5" applyNumberFormat="1" applyFont="1" applyFill="1" applyBorder="1" applyAlignment="1">
      <alignment horizontal="center" vertical="center"/>
    </xf>
    <xf numFmtId="173" fontId="17" fillId="4" borderId="26" xfId="5" applyNumberFormat="1" applyFont="1" applyFill="1" applyBorder="1" applyAlignment="1">
      <alignment horizontal="center" vertical="center"/>
    </xf>
    <xf numFmtId="173" fontId="17" fillId="4" borderId="18" xfId="5" applyNumberFormat="1" applyFont="1" applyFill="1" applyBorder="1" applyAlignment="1">
      <alignment horizontal="center" vertical="center"/>
    </xf>
    <xf numFmtId="1" fontId="17" fillId="4" borderId="51" xfId="5" applyNumberFormat="1" applyFont="1" applyFill="1" applyBorder="1" applyAlignment="1">
      <alignment horizontal="center" vertical="center"/>
    </xf>
    <xf numFmtId="16" fontId="18" fillId="4" borderId="20" xfId="5" applyNumberFormat="1" applyFont="1" applyFill="1" applyBorder="1" applyAlignment="1">
      <alignment horizontal="center" vertical="center"/>
    </xf>
    <xf numFmtId="173" fontId="18" fillId="4" borderId="55" xfId="5" applyNumberFormat="1" applyFont="1" applyFill="1" applyBorder="1" applyAlignment="1">
      <alignment horizontal="center" vertical="center"/>
    </xf>
    <xf numFmtId="1" fontId="18" fillId="4" borderId="55" xfId="5" applyNumberFormat="1" applyFont="1" applyFill="1" applyBorder="1" applyAlignment="1">
      <alignment horizontal="center" vertical="center"/>
    </xf>
    <xf numFmtId="1" fontId="37" fillId="4" borderId="55" xfId="5" applyNumberFormat="1" applyFont="1" applyFill="1" applyBorder="1" applyAlignment="1">
      <alignment horizontal="center" vertical="center"/>
    </xf>
    <xf numFmtId="0" fontId="37" fillId="4" borderId="123" xfId="5" applyFont="1" applyFill="1" applyBorder="1" applyAlignment="1">
      <alignment horizontal="right" vertical="center"/>
    </xf>
    <xf numFmtId="0" fontId="37" fillId="4" borderId="32" xfId="5" applyFont="1" applyFill="1" applyBorder="1" applyAlignment="1">
      <alignment horizontal="center" vertical="center"/>
    </xf>
    <xf numFmtId="1" fontId="37" fillId="4" borderId="124" xfId="5" applyNumberFormat="1" applyFont="1" applyFill="1" applyBorder="1" applyAlignment="1">
      <alignment horizontal="center" vertical="center"/>
    </xf>
    <xf numFmtId="171" fontId="18" fillId="0" borderId="55" xfId="5" applyNumberFormat="1" applyFont="1" applyBorder="1" applyAlignment="1" applyProtection="1">
      <alignment horizontal="center" vertical="center"/>
      <protection locked="0"/>
    </xf>
    <xf numFmtId="0" fontId="18" fillId="4" borderId="48" xfId="5" applyFont="1" applyFill="1" applyBorder="1" applyAlignment="1">
      <alignment horizontal="right"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wrapText="1"/>
    </xf>
    <xf numFmtId="171" fontId="17" fillId="4" borderId="12" xfId="0" applyNumberFormat="1" applyFont="1" applyFill="1" applyBorder="1" applyAlignment="1">
      <alignment horizontal="center" vertical="center"/>
    </xf>
    <xf numFmtId="171" fontId="17" fillId="0" borderId="13" xfId="0" applyNumberFormat="1" applyFont="1" applyBorder="1" applyAlignment="1" applyProtection="1">
      <alignment horizontal="center" vertical="center"/>
      <protection locked="0"/>
    </xf>
    <xf numFmtId="0" fontId="17" fillId="4" borderId="127" xfId="5" applyFont="1" applyFill="1" applyBorder="1" applyAlignment="1">
      <alignment horizontal="center" vertical="center"/>
    </xf>
    <xf numFmtId="0" fontId="17" fillId="4" borderId="129" xfId="5" applyFont="1" applyFill="1" applyBorder="1" applyAlignment="1">
      <alignment horizontal="center" vertical="center"/>
    </xf>
    <xf numFmtId="171" fontId="17" fillId="0" borderId="101" xfId="5" applyNumberFormat="1" applyFont="1" applyBorder="1" applyAlignment="1" applyProtection="1">
      <alignment horizontal="center" vertical="center"/>
      <protection locked="0"/>
    </xf>
    <xf numFmtId="0" fontId="17" fillId="4" borderId="14" xfId="5" applyFont="1" applyFill="1" applyBorder="1" applyAlignment="1">
      <alignment horizontal="center" vertical="center"/>
    </xf>
    <xf numFmtId="0" fontId="17" fillId="4" borderId="85" xfId="5" applyFont="1" applyFill="1" applyBorder="1" applyAlignment="1">
      <alignment horizontal="center" vertical="center" wrapText="1"/>
    </xf>
    <xf numFmtId="0" fontId="17" fillId="4" borderId="15" xfId="5" applyFont="1" applyFill="1" applyBorder="1" applyAlignment="1">
      <alignment horizontal="center" vertical="center"/>
    </xf>
    <xf numFmtId="171" fontId="17" fillId="4" borderId="84" xfId="5" applyNumberFormat="1" applyFont="1" applyFill="1" applyBorder="1" applyAlignment="1">
      <alignment horizontal="center" vertical="center"/>
    </xf>
    <xf numFmtId="0" fontId="18" fillId="4" borderId="24" xfId="5" applyFont="1" applyFill="1" applyBorder="1" applyAlignment="1">
      <alignment horizontal="center" vertical="center"/>
    </xf>
    <xf numFmtId="0" fontId="18" fillId="4" borderId="54" xfId="5" applyFont="1" applyFill="1" applyBorder="1" applyAlignment="1">
      <alignment horizontal="center" vertical="center"/>
    </xf>
    <xf numFmtId="0" fontId="18" fillId="4" borderId="23" xfId="5" applyFont="1" applyFill="1" applyBorder="1" applyAlignment="1">
      <alignment horizontal="center" vertical="center"/>
    </xf>
    <xf numFmtId="0" fontId="18" fillId="4" borderId="125" xfId="5" applyFont="1" applyFill="1" applyBorder="1" applyAlignment="1">
      <alignment horizontal="center" vertical="center"/>
    </xf>
    <xf numFmtId="171" fontId="18" fillId="0" borderId="58" xfId="5" applyNumberFormat="1" applyFont="1" applyBorder="1" applyAlignment="1" applyProtection="1">
      <alignment horizontal="center" vertical="center"/>
      <protection locked="0"/>
    </xf>
    <xf numFmtId="171" fontId="18" fillId="4" borderId="55" xfId="5" applyNumberFormat="1" applyFont="1" applyFill="1" applyBorder="1" applyAlignment="1">
      <alignment horizontal="center" vertical="center"/>
    </xf>
    <xf numFmtId="0" fontId="37" fillId="4" borderId="125" xfId="5" applyFont="1" applyFill="1" applyBorder="1" applyAlignment="1">
      <alignment horizontal="right" vertical="center" wrapText="1"/>
    </xf>
    <xf numFmtId="171" fontId="37" fillId="0" borderId="58" xfId="5" applyNumberFormat="1" applyFont="1" applyBorder="1" applyAlignment="1" applyProtection="1">
      <alignment horizontal="center" vertical="center"/>
      <protection locked="0"/>
    </xf>
    <xf numFmtId="0" fontId="17" fillId="4" borderId="26" xfId="5" applyFont="1" applyFill="1" applyBorder="1" applyAlignment="1">
      <alignment horizontal="center" vertical="center" wrapText="1"/>
    </xf>
    <xf numFmtId="0" fontId="18" fillId="4" borderId="35" xfId="5" applyFont="1" applyFill="1" applyBorder="1" applyAlignment="1">
      <alignment horizontal="center" vertical="center"/>
    </xf>
    <xf numFmtId="0" fontId="18" fillId="4" borderId="48" xfId="5" applyFont="1" applyFill="1" applyBorder="1" applyAlignment="1">
      <alignment horizontal="center" vertical="center" wrapText="1"/>
    </xf>
    <xf numFmtId="171" fontId="18" fillId="0" borderId="49" xfId="5" applyNumberFormat="1" applyFont="1" applyBorder="1" applyAlignment="1" applyProtection="1">
      <alignment horizontal="center" vertical="center"/>
      <protection locked="0"/>
    </xf>
    <xf numFmtId="0" fontId="18" fillId="4" borderId="127" xfId="5" applyFont="1" applyFill="1" applyBorder="1" applyAlignment="1">
      <alignment horizontal="center" vertical="center"/>
    </xf>
    <xf numFmtId="0" fontId="18" fillId="4" borderId="129" xfId="5" applyFont="1" applyFill="1" applyBorder="1" applyAlignment="1">
      <alignment horizontal="center" vertical="center" wrapText="1"/>
    </xf>
    <xf numFmtId="171" fontId="18" fillId="0" borderId="101" xfId="5" applyNumberFormat="1" applyFont="1" applyBorder="1" applyAlignment="1" applyProtection="1">
      <alignment horizontal="center" vertical="center"/>
      <protection locked="0"/>
    </xf>
    <xf numFmtId="0" fontId="17" fillId="4" borderId="62" xfId="5" applyFont="1" applyFill="1" applyBorder="1" applyAlignment="1">
      <alignment horizontal="center" vertical="center"/>
    </xf>
    <xf numFmtId="0" fontId="17" fillId="4" borderId="126" xfId="5" applyFont="1" applyFill="1" applyBorder="1" applyAlignment="1">
      <alignment horizontal="center" vertical="center"/>
    </xf>
    <xf numFmtId="173" fontId="17" fillId="4" borderId="63" xfId="5" applyNumberFormat="1" applyFont="1" applyFill="1" applyBorder="1" applyAlignment="1">
      <alignment horizontal="center" vertical="center"/>
    </xf>
    <xf numFmtId="1" fontId="17" fillId="4" borderId="64" xfId="5" applyNumberFormat="1" applyFont="1" applyFill="1" applyBorder="1" applyAlignment="1">
      <alignment horizontal="center" vertical="center"/>
    </xf>
    <xf numFmtId="0" fontId="37" fillId="4" borderId="135" xfId="5" applyFont="1" applyFill="1" applyBorder="1" applyAlignment="1">
      <alignment horizontal="center" vertical="center"/>
    </xf>
    <xf numFmtId="0" fontId="18" fillId="4" borderId="20" xfId="5" applyFont="1" applyFill="1" applyBorder="1" applyAlignment="1">
      <alignment horizontal="center" vertical="center" wrapText="1"/>
    </xf>
    <xf numFmtId="0" fontId="17" fillId="4" borderId="15" xfId="5" applyFont="1" applyFill="1" applyBorder="1" applyAlignment="1">
      <alignment horizontal="center" vertical="center" wrapText="1"/>
    </xf>
    <xf numFmtId="2" fontId="17" fillId="4" borderId="16" xfId="5" applyNumberFormat="1" applyFont="1" applyFill="1" applyBorder="1" applyAlignment="1">
      <alignment horizontal="center" vertical="center" wrapText="1"/>
    </xf>
    <xf numFmtId="0" fontId="18" fillId="4" borderId="21" xfId="5" applyFont="1" applyFill="1" applyBorder="1" applyAlignment="1">
      <alignment horizontal="right" vertical="center" wrapText="1"/>
    </xf>
    <xf numFmtId="0" fontId="18" fillId="4" borderId="21" xfId="5" applyFont="1" applyFill="1" applyBorder="1" applyAlignment="1">
      <alignment horizontal="center" vertical="center" wrapText="1"/>
    </xf>
    <xf numFmtId="2" fontId="18" fillId="4" borderId="22" xfId="5" applyNumberFormat="1" applyFont="1" applyFill="1" applyBorder="1" applyAlignment="1">
      <alignment horizontal="center" vertical="center" wrapText="1"/>
    </xf>
    <xf numFmtId="0" fontId="18" fillId="4" borderId="37" xfId="5" applyFont="1" applyFill="1" applyBorder="1" applyAlignment="1">
      <alignment horizontal="center" vertical="center" wrapText="1"/>
    </xf>
    <xf numFmtId="0" fontId="18" fillId="4" borderId="32" xfId="5" applyFont="1" applyFill="1" applyBorder="1" applyAlignment="1">
      <alignment horizontal="right" vertical="center" wrapText="1"/>
    </xf>
    <xf numFmtId="0" fontId="18" fillId="4" borderId="32" xfId="5" applyFont="1" applyFill="1" applyBorder="1" applyAlignment="1">
      <alignment horizontal="center" vertical="center" wrapText="1"/>
    </xf>
    <xf numFmtId="2" fontId="18" fillId="4" borderId="136" xfId="5" applyNumberFormat="1" applyFont="1" applyFill="1" applyBorder="1" applyAlignment="1">
      <alignment horizontal="center" vertical="center" wrapText="1"/>
    </xf>
    <xf numFmtId="0" fontId="17" fillId="4" borderId="127" xfId="5" applyFont="1" applyFill="1" applyBorder="1" applyAlignment="1">
      <alignment horizontal="center" vertical="center" wrapText="1"/>
    </xf>
    <xf numFmtId="0" fontId="17" fillId="4" borderId="128" xfId="5" applyFont="1" applyFill="1" applyBorder="1" applyAlignment="1">
      <alignment horizontal="center" vertical="center" wrapText="1"/>
    </xf>
    <xf numFmtId="0" fontId="18" fillId="4" borderId="128" xfId="5" applyFont="1" applyFill="1" applyBorder="1" applyAlignment="1">
      <alignment horizontal="center" vertical="center" wrapText="1"/>
    </xf>
    <xf numFmtId="2" fontId="11" fillId="4" borderId="22" xfId="5" applyNumberFormat="1" applyFont="1" applyFill="1" applyBorder="1" applyAlignment="1">
      <alignment horizontal="center" vertical="center" wrapText="1"/>
    </xf>
    <xf numFmtId="2" fontId="11" fillId="4" borderId="33" xfId="5" applyNumberFormat="1" applyFont="1" applyFill="1" applyBorder="1" applyAlignment="1">
      <alignment horizontal="center" vertical="center" wrapText="1"/>
    </xf>
    <xf numFmtId="0" fontId="17" fillId="4" borderId="68" xfId="5" applyFont="1" applyFill="1" applyBorder="1" applyAlignment="1">
      <alignment horizontal="center" vertical="center" wrapText="1"/>
    </xf>
    <xf numFmtId="0" fontId="17" fillId="4" borderId="69" xfId="5" applyFont="1" applyFill="1" applyBorder="1" applyAlignment="1">
      <alignment horizontal="center" vertical="center" wrapText="1"/>
    </xf>
    <xf numFmtId="2" fontId="17" fillId="4" borderId="70" xfId="5" applyNumberFormat="1" applyFont="1" applyFill="1" applyBorder="1" applyAlignment="1">
      <alignment horizontal="center" vertical="center" wrapText="1"/>
    </xf>
    <xf numFmtId="3" fontId="18" fillId="0" borderId="25" xfId="5" applyNumberFormat="1" applyFont="1" applyBorder="1" applyAlignment="1" applyProtection="1">
      <alignment horizontal="center" vertical="center"/>
      <protection locked="0"/>
    </xf>
    <xf numFmtId="0" fontId="18" fillId="4" borderId="12" xfId="5" applyFont="1" applyFill="1" applyBorder="1" applyAlignment="1">
      <alignment horizontal="center" vertical="center"/>
    </xf>
    <xf numFmtId="3" fontId="18" fillId="0" borderId="13" xfId="5" applyNumberFormat="1" applyFont="1" applyBorder="1" applyAlignment="1" applyProtection="1">
      <alignment horizontal="center" vertical="center"/>
      <protection locked="0"/>
    </xf>
    <xf numFmtId="3" fontId="17" fillId="4" borderId="19" xfId="5" applyNumberFormat="1" applyFont="1" applyFill="1" applyBorder="1" applyAlignment="1">
      <alignment horizontal="center" vertical="center"/>
    </xf>
    <xf numFmtId="3" fontId="18" fillId="4" borderId="22" xfId="5" applyNumberFormat="1" applyFont="1" applyFill="1" applyBorder="1" applyAlignment="1">
      <alignment horizontal="center" vertical="center"/>
    </xf>
    <xf numFmtId="0" fontId="37" fillId="4" borderId="21" xfId="5" applyFont="1" applyFill="1" applyBorder="1" applyAlignment="1">
      <alignment horizontal="right" vertical="center"/>
    </xf>
    <xf numFmtId="3" fontId="37" fillId="0" borderId="22" xfId="5" applyNumberFormat="1" applyFont="1" applyBorder="1" applyAlignment="1" applyProtection="1">
      <alignment horizontal="center" vertical="center"/>
      <protection locked="0"/>
    </xf>
    <xf numFmtId="3" fontId="18" fillId="0" borderId="22" xfId="5" applyNumberFormat="1" applyFont="1" applyBorder="1" applyAlignment="1" applyProtection="1">
      <alignment horizontal="center" vertical="center"/>
      <protection locked="0"/>
    </xf>
    <xf numFmtId="0" fontId="18" fillId="4" borderId="128" xfId="5" applyFont="1" applyFill="1" applyBorder="1" applyAlignment="1">
      <alignment horizontal="center" vertical="center"/>
    </xf>
    <xf numFmtId="3" fontId="18" fillId="0" borderId="100" xfId="5" applyNumberFormat="1" applyFont="1" applyBorder="1" applyAlignment="1" applyProtection="1">
      <alignment horizontal="center" vertical="center"/>
      <protection locked="0"/>
    </xf>
    <xf numFmtId="0" fontId="18" fillId="4" borderId="37" xfId="5" applyFont="1" applyFill="1" applyBorder="1" applyAlignment="1">
      <alignment horizontal="center" vertical="center"/>
    </xf>
    <xf numFmtId="0" fontId="18" fillId="4" borderId="32" xfId="5" applyFont="1" applyFill="1" applyBorder="1" applyAlignment="1">
      <alignment horizontal="center" vertical="center"/>
    </xf>
    <xf numFmtId="3" fontId="18" fillId="0" borderId="33" xfId="5" applyNumberFormat="1" applyFont="1" applyBorder="1" applyAlignment="1" applyProtection="1">
      <alignment horizontal="center" vertical="center"/>
      <protection locked="0"/>
    </xf>
    <xf numFmtId="3" fontId="50" fillId="4" borderId="19" xfId="5" applyNumberFormat="1" applyFont="1" applyFill="1" applyBorder="1" applyAlignment="1">
      <alignment horizontal="center" vertical="center"/>
    </xf>
    <xf numFmtId="0" fontId="17" fillId="4" borderId="18" xfId="5" applyFont="1" applyFill="1" applyBorder="1" applyAlignment="1">
      <alignment horizontal="center" vertical="center" wrapText="1"/>
    </xf>
    <xf numFmtId="3" fontId="18" fillId="4" borderId="19" xfId="5" applyNumberFormat="1" applyFont="1" applyFill="1" applyBorder="1" applyAlignment="1">
      <alignment horizontal="center" vertical="center"/>
    </xf>
    <xf numFmtId="0" fontId="18" fillId="4" borderId="36" xfId="5" applyFont="1" applyFill="1" applyBorder="1" applyAlignment="1">
      <alignment horizontal="center" vertical="center"/>
    </xf>
    <xf numFmtId="3" fontId="18" fillId="0" borderId="29" xfId="5" applyNumberFormat="1" applyFont="1" applyBorder="1" applyAlignment="1" applyProtection="1">
      <alignment horizontal="center" vertical="center"/>
      <protection locked="0"/>
    </xf>
    <xf numFmtId="0" fontId="16" fillId="0" borderId="0" xfId="0" applyFont="1" applyAlignment="1">
      <alignment wrapText="1"/>
    </xf>
    <xf numFmtId="0" fontId="27" fillId="4" borderId="1" xfId="7" applyFont="1" applyFill="1" applyBorder="1" applyAlignment="1">
      <alignment horizontal="center" vertical="center"/>
    </xf>
    <xf numFmtId="0" fontId="17" fillId="4" borderId="133" xfId="7" applyFont="1" applyFill="1" applyBorder="1" applyAlignment="1">
      <alignment horizontal="center" vertical="center"/>
    </xf>
    <xf numFmtId="171" fontId="17" fillId="4" borderId="82" xfId="7" applyNumberFormat="1" applyFont="1" applyFill="1" applyBorder="1" applyAlignment="1">
      <alignment horizontal="center" vertical="center" wrapText="1"/>
    </xf>
    <xf numFmtId="3" fontId="17" fillId="4" borderId="13" xfId="7" applyNumberFormat="1" applyFont="1" applyFill="1" applyBorder="1" applyAlignment="1">
      <alignment horizontal="center" vertical="center" wrapText="1"/>
    </xf>
    <xf numFmtId="0" fontId="17" fillId="4" borderId="38" xfId="7" applyFont="1" applyFill="1" applyBorder="1" applyAlignment="1">
      <alignment horizontal="center" vertical="center"/>
    </xf>
    <xf numFmtId="0" fontId="17" fillId="4" borderId="39" xfId="7" applyFont="1" applyFill="1" applyBorder="1" applyAlignment="1">
      <alignment horizontal="center" vertical="center"/>
    </xf>
    <xf numFmtId="0" fontId="17" fillId="4" borderId="17" xfId="7" applyFont="1" applyFill="1" applyBorder="1" applyAlignment="1">
      <alignment horizontal="center" vertical="center"/>
    </xf>
    <xf numFmtId="0" fontId="17" fillId="4" borderId="18" xfId="7" applyFont="1" applyFill="1" applyBorder="1" applyAlignment="1">
      <alignment horizontal="center" vertical="center"/>
    </xf>
    <xf numFmtId="171" fontId="17" fillId="0" borderId="19" xfId="7" applyNumberFormat="1" applyFont="1" applyBorder="1" applyAlignment="1" applyProtection="1">
      <alignment horizontal="center" vertical="center"/>
      <protection locked="0"/>
    </xf>
    <xf numFmtId="0" fontId="17" fillId="4" borderId="20" xfId="7" applyFont="1" applyFill="1" applyBorder="1" applyAlignment="1">
      <alignment horizontal="center" vertical="center"/>
    </xf>
    <xf numFmtId="0" fontId="17" fillId="4" borderId="21" xfId="7" applyFont="1" applyFill="1" applyBorder="1" applyAlignment="1">
      <alignment horizontal="center" vertical="center"/>
    </xf>
    <xf numFmtId="0" fontId="17" fillId="4" borderId="36" xfId="7" applyFont="1" applyFill="1" applyBorder="1" applyAlignment="1">
      <alignment horizontal="center" vertical="center"/>
    </xf>
    <xf numFmtId="171" fontId="17" fillId="0" borderId="22" xfId="7" applyNumberFormat="1" applyFont="1" applyBorder="1" applyAlignment="1" applyProtection="1">
      <alignment horizontal="center" vertical="center"/>
      <protection locked="0"/>
    </xf>
    <xf numFmtId="0" fontId="18" fillId="4" borderId="20" xfId="7" applyFont="1" applyFill="1" applyBorder="1" applyAlignment="1">
      <alignment horizontal="center" vertical="center"/>
    </xf>
    <xf numFmtId="0" fontId="18" fillId="4" borderId="21" xfId="7" applyFont="1" applyFill="1" applyBorder="1" applyAlignment="1">
      <alignment horizontal="center" vertical="center"/>
    </xf>
    <xf numFmtId="171" fontId="18" fillId="0" borderId="22" xfId="7" applyNumberFormat="1" applyFont="1" applyBorder="1" applyAlignment="1" applyProtection="1">
      <alignment horizontal="center" vertical="center"/>
      <protection locked="0"/>
    </xf>
    <xf numFmtId="0" fontId="18" fillId="4" borderId="24" xfId="7" applyFont="1" applyFill="1" applyBorder="1" applyAlignment="1">
      <alignment horizontal="center" vertical="center"/>
    </xf>
    <xf numFmtId="0" fontId="18" fillId="4" borderId="37" xfId="7" applyFont="1" applyFill="1" applyBorder="1" applyAlignment="1">
      <alignment horizontal="center" vertical="center"/>
    </xf>
    <xf numFmtId="0" fontId="18" fillId="4" borderId="32" xfId="7" applyFont="1" applyFill="1" applyBorder="1" applyAlignment="1">
      <alignment horizontal="center" vertical="center"/>
    </xf>
    <xf numFmtId="171" fontId="18" fillId="0" borderId="33" xfId="7" applyNumberFormat="1" applyFont="1" applyBorder="1" applyAlignment="1" applyProtection="1">
      <alignment horizontal="center" vertical="center"/>
      <protection locked="0"/>
    </xf>
    <xf numFmtId="1" fontId="18" fillId="4" borderId="20" xfId="7" applyNumberFormat="1" applyFont="1" applyFill="1" applyBorder="1" applyAlignment="1">
      <alignment horizontal="center" vertical="center"/>
    </xf>
    <xf numFmtId="1" fontId="18" fillId="4" borderId="21" xfId="7" applyNumberFormat="1" applyFont="1" applyFill="1" applyBorder="1" applyAlignment="1">
      <alignment horizontal="right" vertical="center"/>
    </xf>
    <xf numFmtId="1" fontId="18" fillId="4" borderId="21" xfId="7" applyNumberFormat="1" applyFont="1" applyFill="1" applyBorder="1" applyAlignment="1">
      <alignment horizontal="center" vertical="center"/>
    </xf>
    <xf numFmtId="3" fontId="18" fillId="0" borderId="22" xfId="7" applyNumberFormat="1" applyFont="1" applyBorder="1" applyAlignment="1" applyProtection="1">
      <alignment horizontal="center" vertical="center"/>
      <protection locked="0"/>
    </xf>
    <xf numFmtId="0" fontId="18" fillId="4" borderId="21" xfId="7" applyFont="1" applyFill="1" applyBorder="1" applyAlignment="1">
      <alignment horizontal="right" vertical="center"/>
    </xf>
    <xf numFmtId="0" fontId="17" fillId="4" borderId="37" xfId="7" applyFont="1" applyFill="1" applyBorder="1" applyAlignment="1">
      <alignment horizontal="center" vertical="center"/>
    </xf>
    <xf numFmtId="0" fontId="17" fillId="4" borderId="32" xfId="7" applyFont="1" applyFill="1" applyBorder="1" applyAlignment="1">
      <alignment horizontal="right" vertical="center"/>
    </xf>
    <xf numFmtId="1" fontId="17" fillId="4" borderId="32" xfId="7" applyNumberFormat="1" applyFont="1" applyFill="1" applyBorder="1" applyAlignment="1">
      <alignment horizontal="center" vertical="center"/>
    </xf>
    <xf numFmtId="171" fontId="17" fillId="0" borderId="33" xfId="7" applyNumberFormat="1" applyFont="1" applyBorder="1" applyAlignment="1" applyProtection="1">
      <alignment horizontal="center" vertical="center"/>
      <protection locked="0"/>
    </xf>
    <xf numFmtId="0" fontId="17" fillId="4" borderId="21" xfId="7" applyFont="1" applyFill="1" applyBorder="1" applyAlignment="1">
      <alignment horizontal="right" vertical="center"/>
    </xf>
    <xf numFmtId="3" fontId="17" fillId="0" borderId="22" xfId="7" applyNumberFormat="1" applyFont="1" applyBorder="1" applyAlignment="1" applyProtection="1">
      <alignment horizontal="center" vertical="center"/>
      <protection locked="0"/>
    </xf>
    <xf numFmtId="0" fontId="17" fillId="4" borderId="20" xfId="7" applyFont="1" applyFill="1" applyBorder="1" applyAlignment="1">
      <alignment horizontal="center" vertical="center" wrapText="1"/>
    </xf>
    <xf numFmtId="0" fontId="18" fillId="4" borderId="20" xfId="7" applyFont="1" applyFill="1" applyBorder="1" applyAlignment="1">
      <alignment horizontal="center" vertical="center" wrapText="1"/>
    </xf>
    <xf numFmtId="0" fontId="18" fillId="4" borderId="21" xfId="7" applyFont="1" applyFill="1" applyBorder="1" applyAlignment="1">
      <alignment horizontal="right" vertical="center" wrapText="1"/>
    </xf>
    <xf numFmtId="0" fontId="18" fillId="4" borderId="48" xfId="7" applyFont="1" applyFill="1" applyBorder="1" applyAlignment="1">
      <alignment horizontal="right" vertical="center"/>
    </xf>
    <xf numFmtId="0" fontId="17" fillId="4" borderId="48" xfId="7" applyFont="1" applyFill="1" applyBorder="1" applyAlignment="1">
      <alignment horizontal="right" vertical="center"/>
    </xf>
    <xf numFmtId="0" fontId="37" fillId="4" borderId="21" xfId="7" applyFont="1" applyFill="1" applyBorder="1" applyAlignment="1">
      <alignment horizontal="right" vertical="center"/>
    </xf>
    <xf numFmtId="0" fontId="37" fillId="4" borderId="21" xfId="7" applyFont="1" applyFill="1" applyBorder="1" applyAlignment="1">
      <alignment horizontal="center" vertical="center"/>
    </xf>
    <xf numFmtId="171" fontId="37" fillId="0" borderId="22" xfId="7" applyNumberFormat="1" applyFont="1" applyBorder="1" applyAlignment="1" applyProtection="1">
      <alignment horizontal="center" vertical="center"/>
      <protection locked="0"/>
    </xf>
    <xf numFmtId="1" fontId="17" fillId="4" borderId="21" xfId="7" applyNumberFormat="1" applyFont="1" applyFill="1" applyBorder="1" applyAlignment="1">
      <alignment horizontal="center" vertical="center"/>
    </xf>
    <xf numFmtId="0" fontId="18" fillId="4" borderId="36" xfId="7" applyFont="1" applyFill="1" applyBorder="1" applyAlignment="1">
      <alignment horizontal="center" vertical="center"/>
    </xf>
    <xf numFmtId="171" fontId="18" fillId="4" borderId="22" xfId="7" applyNumberFormat="1" applyFont="1" applyFill="1" applyBorder="1" applyAlignment="1">
      <alignment horizontal="center" vertical="center"/>
    </xf>
    <xf numFmtId="0" fontId="37" fillId="4" borderId="20" xfId="7" applyFont="1" applyFill="1" applyBorder="1" applyAlignment="1">
      <alignment horizontal="center" vertical="center"/>
    </xf>
    <xf numFmtId="3" fontId="18" fillId="4" borderId="22" xfId="7" applyNumberFormat="1" applyFont="1" applyFill="1" applyBorder="1" applyAlignment="1">
      <alignment horizontal="center" vertical="center"/>
    </xf>
    <xf numFmtId="3" fontId="37" fillId="0" borderId="22" xfId="7" applyNumberFormat="1" applyFont="1" applyBorder="1" applyAlignment="1" applyProtection="1">
      <alignment horizontal="center" vertical="center"/>
      <protection locked="0"/>
    </xf>
    <xf numFmtId="3" fontId="18" fillId="0" borderId="33" xfId="7" applyNumberFormat="1" applyFont="1" applyBorder="1" applyAlignment="1" applyProtection="1">
      <alignment horizontal="center" vertical="center"/>
      <protection locked="0"/>
    </xf>
    <xf numFmtId="0" fontId="18" fillId="4" borderId="53" xfId="7" applyFont="1" applyFill="1" applyBorder="1" applyAlignment="1">
      <alignment horizontal="right" vertical="center"/>
    </xf>
    <xf numFmtId="3" fontId="18" fillId="0" borderId="29" xfId="7" applyNumberFormat="1" applyFont="1" applyBorder="1" applyAlignment="1" applyProtection="1">
      <alignment horizontal="center" vertical="center"/>
      <protection locked="0"/>
    </xf>
    <xf numFmtId="0" fontId="18" fillId="4" borderId="56" xfId="7" applyFont="1" applyFill="1" applyBorder="1" applyAlignment="1">
      <alignment horizontal="right" vertical="center"/>
    </xf>
    <xf numFmtId="0" fontId="18" fillId="4" borderId="56" xfId="7" applyFont="1" applyFill="1" applyBorder="1" applyAlignment="1">
      <alignment horizontal="center" vertical="center"/>
    </xf>
    <xf numFmtId="0" fontId="18" fillId="4" borderId="23" xfId="7" applyFont="1" applyFill="1" applyBorder="1" applyAlignment="1">
      <alignment horizontal="center" vertical="center"/>
    </xf>
    <xf numFmtId="0" fontId="18" fillId="4" borderId="59" xfId="7" applyFont="1" applyFill="1" applyBorder="1" applyAlignment="1">
      <alignment horizontal="center" vertical="center"/>
    </xf>
    <xf numFmtId="3" fontId="18" fillId="0" borderId="25" xfId="7" applyNumberFormat="1" applyFont="1" applyBorder="1" applyAlignment="1" applyProtection="1">
      <alignment horizontal="center" vertical="center"/>
      <protection locked="0"/>
    </xf>
    <xf numFmtId="0" fontId="41" fillId="4" borderId="20" xfId="7" applyFont="1" applyFill="1" applyBorder="1" applyAlignment="1">
      <alignment horizontal="center" vertical="center"/>
    </xf>
    <xf numFmtId="0" fontId="41" fillId="4" borderId="132" xfId="7" applyFont="1" applyFill="1" applyBorder="1" applyAlignment="1">
      <alignment horizontal="right" vertical="center"/>
    </xf>
    <xf numFmtId="0" fontId="41" fillId="4" borderId="132" xfId="7" applyFont="1" applyFill="1" applyBorder="1" applyAlignment="1">
      <alignment vertical="center"/>
    </xf>
    <xf numFmtId="3" fontId="18" fillId="4" borderId="55" xfId="7" applyNumberFormat="1" applyFont="1" applyFill="1" applyBorder="1" applyAlignment="1">
      <alignment horizontal="center" vertical="center"/>
    </xf>
    <xf numFmtId="0" fontId="18" fillId="4" borderId="35" xfId="7" applyFont="1" applyFill="1" applyBorder="1" applyAlignment="1">
      <alignment horizontal="center" vertical="center"/>
    </xf>
    <xf numFmtId="171" fontId="18" fillId="0" borderId="29" xfId="7" applyNumberFormat="1" applyFont="1" applyBorder="1" applyAlignment="1" applyProtection="1">
      <alignment horizontal="center" vertical="center"/>
      <protection locked="0"/>
    </xf>
    <xf numFmtId="0" fontId="18" fillId="4" borderId="59" xfId="7" applyFont="1" applyFill="1" applyBorder="1" applyAlignment="1">
      <alignment horizontal="right" vertical="center"/>
    </xf>
    <xf numFmtId="171" fontId="18" fillId="0" borderId="25" xfId="7" applyNumberFormat="1" applyFont="1" applyBorder="1" applyAlignment="1" applyProtection="1">
      <alignment horizontal="center" vertical="center"/>
      <protection locked="0"/>
    </xf>
    <xf numFmtId="171" fontId="18" fillId="4" borderId="55" xfId="7" applyNumberFormat="1" applyFont="1" applyFill="1" applyBorder="1" applyAlignment="1">
      <alignment horizontal="center" vertical="center"/>
    </xf>
    <xf numFmtId="0" fontId="41" fillId="4" borderId="127" xfId="7" applyFont="1" applyFill="1" applyBorder="1" applyAlignment="1">
      <alignment horizontal="center" vertical="center"/>
    </xf>
    <xf numFmtId="3" fontId="18" fillId="4" borderId="101" xfId="7" applyNumberFormat="1" applyFont="1" applyFill="1" applyBorder="1" applyAlignment="1">
      <alignment horizontal="center" vertical="center"/>
    </xf>
    <xf numFmtId="171" fontId="18" fillId="4" borderId="25" xfId="7" applyNumberFormat="1" applyFont="1" applyFill="1" applyBorder="1" applyAlignment="1">
      <alignment horizontal="center" vertical="center"/>
    </xf>
    <xf numFmtId="0" fontId="18" fillId="4" borderId="31" xfId="7" applyFont="1" applyFill="1" applyBorder="1" applyAlignment="1">
      <alignment horizontal="center" vertical="center"/>
    </xf>
    <xf numFmtId="0" fontId="18" fillId="4" borderId="123" xfId="7" applyFont="1" applyFill="1" applyBorder="1" applyAlignment="1">
      <alignment horizontal="center" vertical="center"/>
    </xf>
    <xf numFmtId="171" fontId="18" fillId="4" borderId="33" xfId="7" applyNumberFormat="1" applyFont="1" applyFill="1" applyBorder="1" applyAlignment="1">
      <alignment horizontal="center" vertical="center"/>
    </xf>
    <xf numFmtId="0" fontId="18" fillId="4" borderId="17" xfId="7" applyFont="1" applyFill="1" applyBorder="1" applyAlignment="1">
      <alignment horizontal="center" vertical="center"/>
    </xf>
    <xf numFmtId="0" fontId="18" fillId="4" borderId="137" xfId="7" applyFont="1" applyFill="1" applyBorder="1" applyAlignment="1">
      <alignment horizontal="center" vertical="center"/>
    </xf>
    <xf numFmtId="171" fontId="18" fillId="0" borderId="19" xfId="7" applyNumberFormat="1" applyFont="1" applyBorder="1" applyAlignment="1" applyProtection="1">
      <alignment horizontal="center" vertical="center"/>
      <protection locked="0"/>
    </xf>
    <xf numFmtId="0" fontId="37" fillId="4" borderId="23" xfId="7" applyFont="1" applyFill="1" applyBorder="1" applyAlignment="1">
      <alignment horizontal="center" vertical="center"/>
    </xf>
    <xf numFmtId="0" fontId="37" fillId="4" borderId="59" xfId="7" applyFont="1" applyFill="1" applyBorder="1" applyAlignment="1">
      <alignment horizontal="center" vertical="center"/>
    </xf>
    <xf numFmtId="0" fontId="37" fillId="4" borderId="24" xfId="7" applyFont="1" applyFill="1" applyBorder="1" applyAlignment="1">
      <alignment horizontal="center" vertical="center"/>
    </xf>
    <xf numFmtId="0" fontId="18" fillId="4" borderId="137" xfId="7" applyFont="1" applyFill="1" applyBorder="1" applyAlignment="1">
      <alignment vertical="center"/>
    </xf>
    <xf numFmtId="0" fontId="18" fillId="4" borderId="132" xfId="7" applyFont="1" applyFill="1" applyBorder="1" applyAlignment="1">
      <alignment vertical="center"/>
    </xf>
    <xf numFmtId="171" fontId="37" fillId="4" borderId="21" xfId="7" applyNumberFormat="1" applyFont="1" applyFill="1" applyBorder="1" applyAlignment="1">
      <alignment horizontal="center" vertical="center"/>
    </xf>
    <xf numFmtId="174" fontId="18" fillId="0" borderId="22" xfId="7" applyNumberFormat="1" applyFont="1" applyBorder="1" applyAlignment="1" applyProtection="1">
      <alignment horizontal="center" vertical="center"/>
      <protection locked="0"/>
    </xf>
    <xf numFmtId="0" fontId="18" fillId="4" borderId="127" xfId="7" applyFont="1" applyFill="1" applyBorder="1" applyAlignment="1">
      <alignment horizontal="center" vertical="center"/>
    </xf>
    <xf numFmtId="0" fontId="18" fillId="4" borderId="138" xfId="7" applyFont="1" applyFill="1" applyBorder="1" applyAlignment="1">
      <alignment horizontal="left" vertical="center"/>
    </xf>
    <xf numFmtId="0" fontId="18" fillId="4" borderId="128" xfId="7" applyFont="1" applyFill="1" applyBorder="1" applyAlignment="1">
      <alignment horizontal="center" vertical="center"/>
    </xf>
    <xf numFmtId="3" fontId="18" fillId="0" borderId="100" xfId="7" applyNumberFormat="1" applyFont="1" applyBorder="1" applyAlignment="1" applyProtection="1">
      <alignment horizontal="center" vertical="center"/>
      <protection locked="0"/>
    </xf>
    <xf numFmtId="0" fontId="41" fillId="4" borderId="17" xfId="7" applyFont="1" applyFill="1" applyBorder="1" applyAlignment="1">
      <alignment horizontal="center" vertical="center"/>
    </xf>
    <xf numFmtId="0" fontId="41" fillId="4" borderId="137" xfId="7" applyFont="1" applyFill="1" applyBorder="1" applyAlignment="1">
      <alignment horizontal="right" vertical="center"/>
    </xf>
    <xf numFmtId="4" fontId="17" fillId="4" borderId="51" xfId="7" applyNumberFormat="1" applyFont="1" applyFill="1" applyBorder="1" applyAlignment="1">
      <alignment horizontal="center" vertical="center"/>
    </xf>
    <xf numFmtId="0" fontId="18" fillId="4" borderId="139" xfId="7" applyFont="1" applyFill="1" applyBorder="1" applyAlignment="1">
      <alignment vertical="center"/>
    </xf>
    <xf numFmtId="0" fontId="18" fillId="4" borderId="0" xfId="7" applyFont="1" applyFill="1" applyAlignment="1">
      <alignment vertical="center"/>
    </xf>
    <xf numFmtId="0" fontId="18" fillId="4" borderId="59" xfId="7" applyFont="1" applyFill="1" applyBorder="1" applyAlignment="1">
      <alignment horizontal="left" vertical="center"/>
    </xf>
    <xf numFmtId="171" fontId="18" fillId="4" borderId="51" xfId="7" applyNumberFormat="1" applyFont="1" applyFill="1" applyBorder="1" applyAlignment="1">
      <alignment horizontal="center" vertical="center"/>
    </xf>
    <xf numFmtId="3" fontId="37" fillId="4" borderId="51" xfId="7" applyNumberFormat="1" applyFont="1" applyFill="1" applyBorder="1" applyAlignment="1">
      <alignment horizontal="center" vertical="center"/>
    </xf>
    <xf numFmtId="0" fontId="18" fillId="4" borderId="56" xfId="7" applyFont="1" applyFill="1" applyBorder="1" applyAlignment="1">
      <alignment horizontal="left" vertical="center"/>
    </xf>
    <xf numFmtId="0" fontId="41" fillId="4" borderId="52" xfId="7" applyFont="1" applyFill="1" applyBorder="1" applyAlignment="1">
      <alignment horizontal="right" vertical="center"/>
    </xf>
    <xf numFmtId="0" fontId="41" fillId="4" borderId="18" xfId="7" applyFont="1" applyFill="1" applyBorder="1" applyAlignment="1">
      <alignment horizontal="right" vertical="center"/>
    </xf>
    <xf numFmtId="171" fontId="18" fillId="4" borderId="19" xfId="7" applyNumberFormat="1" applyFont="1" applyFill="1" applyBorder="1" applyAlignment="1">
      <alignment horizontal="center" vertical="center"/>
    </xf>
    <xf numFmtId="0" fontId="18" fillId="4" borderId="139" xfId="7" applyFont="1" applyFill="1" applyBorder="1" applyAlignment="1">
      <alignment horizontal="left" vertical="center"/>
    </xf>
    <xf numFmtId="0" fontId="18" fillId="4" borderId="132" xfId="7" applyFont="1" applyFill="1" applyBorder="1" applyAlignment="1">
      <alignment horizontal="left" vertical="center"/>
    </xf>
    <xf numFmtId="0" fontId="18" fillId="4" borderId="80" xfId="7" applyFont="1" applyFill="1" applyBorder="1" applyAlignment="1">
      <alignment horizontal="left" vertical="center"/>
    </xf>
    <xf numFmtId="16" fontId="18" fillId="4" borderId="20" xfId="7" applyNumberFormat="1" applyFont="1" applyFill="1" applyBorder="1" applyAlignment="1">
      <alignment horizontal="center" vertical="center"/>
    </xf>
    <xf numFmtId="0" fontId="18" fillId="4" borderId="81" xfId="7" applyFont="1" applyFill="1" applyBorder="1" applyAlignment="1">
      <alignment horizontal="left" vertical="center"/>
    </xf>
    <xf numFmtId="0" fontId="18" fillId="4" borderId="26" xfId="7" applyFont="1" applyFill="1" applyBorder="1" applyAlignment="1">
      <alignment horizontal="left" vertical="center"/>
    </xf>
    <xf numFmtId="171" fontId="18" fillId="4" borderId="18" xfId="7" applyNumberFormat="1" applyFont="1" applyFill="1" applyBorder="1" applyAlignment="1">
      <alignment horizontal="center" vertical="center"/>
    </xf>
    <xf numFmtId="3" fontId="18" fillId="4" borderId="19" xfId="7" applyNumberFormat="1" applyFont="1" applyFill="1" applyBorder="1" applyAlignment="1">
      <alignment horizontal="center" vertical="center"/>
    </xf>
    <xf numFmtId="171" fontId="18" fillId="4" borderId="21" xfId="7" applyNumberFormat="1" applyFont="1" applyFill="1" applyBorder="1" applyAlignment="1">
      <alignment horizontal="center" vertical="center"/>
    </xf>
    <xf numFmtId="0" fontId="37" fillId="4" borderId="37" xfId="7" applyFont="1" applyFill="1" applyBorder="1" applyAlignment="1">
      <alignment horizontal="center" vertical="center"/>
    </xf>
    <xf numFmtId="0" fontId="37" fillId="4" borderId="32" xfId="7" applyFont="1" applyFill="1" applyBorder="1" applyAlignment="1">
      <alignment horizontal="right" vertical="center"/>
    </xf>
    <xf numFmtId="171" fontId="37" fillId="4" borderId="32" xfId="7" applyNumberFormat="1" applyFont="1" applyFill="1" applyBorder="1" applyAlignment="1">
      <alignment horizontal="center" vertical="center"/>
    </xf>
    <xf numFmtId="3" fontId="37" fillId="0" borderId="33" xfId="7" applyNumberFormat="1" applyFont="1" applyBorder="1" applyAlignment="1" applyProtection="1">
      <alignment horizontal="center" vertical="center"/>
      <protection locked="0"/>
    </xf>
    <xf numFmtId="0" fontId="18" fillId="0" borderId="0" xfId="2" applyFont="1" applyAlignment="1" applyProtection="1">
      <alignment horizontal="center" vertical="center"/>
      <protection locked="0"/>
    </xf>
    <xf numFmtId="3" fontId="18" fillId="0" borderId="0" xfId="2" applyNumberFormat="1" applyFont="1" applyAlignment="1" applyProtection="1">
      <alignment horizontal="center" vertical="center"/>
      <protection locked="0"/>
    </xf>
    <xf numFmtId="1" fontId="17" fillId="0" borderId="0" xfId="2" applyNumberFormat="1" applyFont="1" applyAlignment="1">
      <alignment horizontal="center" vertical="center"/>
    </xf>
    <xf numFmtId="0" fontId="15" fillId="0" borderId="0" xfId="2" applyFont="1" applyAlignment="1">
      <alignment horizontal="right"/>
    </xf>
    <xf numFmtId="0" fontId="21" fillId="0" borderId="0" xfId="2" applyFont="1"/>
    <xf numFmtId="0" fontId="17" fillId="4" borderId="1" xfId="8" applyFont="1" applyFill="1" applyBorder="1" applyAlignment="1">
      <alignment horizontal="center" vertical="center"/>
    </xf>
    <xf numFmtId="171" fontId="17" fillId="4" borderId="1" xfId="8" applyNumberFormat="1" applyFont="1" applyFill="1" applyBorder="1" applyAlignment="1">
      <alignment horizontal="center" vertical="center" wrapText="1"/>
    </xf>
    <xf numFmtId="3" fontId="17" fillId="4" borderId="1" xfId="8" applyNumberFormat="1" applyFont="1" applyFill="1" applyBorder="1" applyAlignment="1">
      <alignment horizontal="center" vertical="center"/>
    </xf>
    <xf numFmtId="3" fontId="17" fillId="4" borderId="1" xfId="8" applyNumberFormat="1" applyFont="1" applyFill="1" applyBorder="1" applyAlignment="1">
      <alignment horizontal="center" vertical="center" wrapText="1"/>
    </xf>
    <xf numFmtId="4" fontId="17" fillId="4" borderId="1" xfId="8" applyNumberFormat="1" applyFont="1" applyFill="1" applyBorder="1" applyAlignment="1">
      <alignment horizontal="center" vertical="center"/>
    </xf>
    <xf numFmtId="4" fontId="17" fillId="2" borderId="1" xfId="2" applyNumberFormat="1" applyFont="1" applyFill="1" applyBorder="1" applyAlignment="1" applyProtection="1">
      <alignment horizontal="center" vertical="center"/>
      <protection locked="0"/>
    </xf>
    <xf numFmtId="0" fontId="17" fillId="4" borderId="10" xfId="8" applyFont="1" applyFill="1" applyBorder="1" applyAlignment="1">
      <alignment horizontal="center" vertical="center"/>
    </xf>
    <xf numFmtId="4" fontId="17" fillId="4" borderId="10" xfId="8" applyNumberFormat="1" applyFont="1" applyFill="1" applyBorder="1" applyAlignment="1">
      <alignment horizontal="center" vertical="center"/>
    </xf>
    <xf numFmtId="4" fontId="17" fillId="2" borderId="10" xfId="2" applyNumberFormat="1" applyFont="1" applyFill="1" applyBorder="1" applyAlignment="1" applyProtection="1">
      <alignment horizontal="center" vertical="center"/>
      <protection locked="0"/>
    </xf>
    <xf numFmtId="3" fontId="17" fillId="4" borderId="10" xfId="8" applyNumberFormat="1" applyFont="1" applyFill="1" applyBorder="1" applyAlignment="1">
      <alignment horizontal="center" vertical="center"/>
    </xf>
    <xf numFmtId="0" fontId="17" fillId="4" borderId="83" xfId="8" applyFont="1" applyFill="1" applyBorder="1" applyAlignment="1">
      <alignment horizontal="center" vertical="center"/>
    </xf>
    <xf numFmtId="4" fontId="17" fillId="4" borderId="83" xfId="8" applyNumberFormat="1" applyFont="1" applyFill="1" applyBorder="1" applyAlignment="1">
      <alignment horizontal="center" vertical="center"/>
    </xf>
    <xf numFmtId="4" fontId="17" fillId="2" borderId="83" xfId="2" applyNumberFormat="1" applyFont="1" applyFill="1" applyBorder="1" applyAlignment="1" applyProtection="1">
      <alignment horizontal="center" vertical="center"/>
      <protection locked="0"/>
    </xf>
    <xf numFmtId="3" fontId="17" fillId="4" borderId="83" xfId="8" applyNumberFormat="1" applyFont="1" applyFill="1" applyBorder="1" applyAlignment="1">
      <alignment horizontal="center" vertical="center"/>
    </xf>
    <xf numFmtId="0" fontId="41" fillId="4" borderId="4" xfId="8" applyFont="1" applyFill="1" applyBorder="1" applyAlignment="1">
      <alignment horizontal="center" vertical="center"/>
    </xf>
    <xf numFmtId="0" fontId="17" fillId="4" borderId="4" xfId="8" applyFont="1" applyFill="1" applyBorder="1" applyAlignment="1">
      <alignment horizontal="center" vertical="center"/>
    </xf>
    <xf numFmtId="4" fontId="17" fillId="4" borderId="4" xfId="8" applyNumberFormat="1" applyFont="1" applyFill="1" applyBorder="1" applyAlignment="1">
      <alignment horizontal="center" vertical="center"/>
    </xf>
    <xf numFmtId="4" fontId="17" fillId="2" borderId="4" xfId="2" applyNumberFormat="1" applyFont="1" applyFill="1" applyBorder="1" applyAlignment="1" applyProtection="1">
      <alignment horizontal="center" vertical="center"/>
      <protection locked="0"/>
    </xf>
    <xf numFmtId="3" fontId="17" fillId="4" borderId="4" xfId="8" applyNumberFormat="1" applyFont="1" applyFill="1" applyBorder="1" applyAlignment="1">
      <alignment horizontal="center" vertical="center"/>
    </xf>
    <xf numFmtId="0" fontId="18" fillId="4" borderId="2" xfId="8" applyFont="1" applyFill="1" applyBorder="1" applyAlignment="1">
      <alignment horizontal="center" vertical="center"/>
    </xf>
    <xf numFmtId="0" fontId="18" fillId="4" borderId="2" xfId="8" applyFont="1" applyFill="1" applyBorder="1" applyAlignment="1">
      <alignment horizontal="right" vertical="center"/>
    </xf>
    <xf numFmtId="4" fontId="18" fillId="0" borderId="2" xfId="8" applyNumberFormat="1" applyFont="1" applyBorder="1" applyAlignment="1" applyProtection="1">
      <alignment horizontal="center" vertical="center"/>
      <protection locked="0"/>
    </xf>
    <xf numFmtId="4" fontId="18" fillId="0" borderId="2" xfId="2" applyNumberFormat="1" applyFont="1" applyBorder="1" applyAlignment="1" applyProtection="1">
      <alignment horizontal="center" vertical="center"/>
      <protection locked="0"/>
    </xf>
    <xf numFmtId="3" fontId="17" fillId="4" borderId="2" xfId="8" applyNumberFormat="1" applyFont="1" applyFill="1" applyBorder="1" applyAlignment="1">
      <alignment horizontal="center" vertical="center"/>
    </xf>
    <xf numFmtId="0" fontId="18" fillId="4" borderId="3" xfId="8" applyFont="1" applyFill="1" applyBorder="1" applyAlignment="1">
      <alignment horizontal="center" vertical="center"/>
    </xf>
    <xf numFmtId="0" fontId="18" fillId="4" borderId="3" xfId="8" applyFont="1" applyFill="1" applyBorder="1" applyAlignment="1">
      <alignment horizontal="right" vertical="center"/>
    </xf>
    <xf numFmtId="4" fontId="18" fillId="0" borderId="3" xfId="8" applyNumberFormat="1" applyFont="1" applyBorder="1" applyAlignment="1" applyProtection="1">
      <alignment horizontal="center" vertical="center"/>
      <protection locked="0"/>
    </xf>
    <xf numFmtId="4" fontId="18" fillId="0" borderId="3" xfId="2" applyNumberFormat="1" applyFont="1" applyBorder="1" applyAlignment="1" applyProtection="1">
      <alignment horizontal="center" vertical="center"/>
      <protection locked="0"/>
    </xf>
    <xf numFmtId="3" fontId="17" fillId="4" borderId="3" xfId="8" applyNumberFormat="1" applyFont="1" applyFill="1" applyBorder="1" applyAlignment="1">
      <alignment horizontal="center" vertical="center"/>
    </xf>
    <xf numFmtId="0" fontId="41" fillId="4" borderId="4" xfId="8" applyFont="1" applyFill="1" applyBorder="1" applyAlignment="1">
      <alignment horizontal="center" vertical="center" wrapText="1"/>
    </xf>
    <xf numFmtId="0" fontId="17" fillId="4" borderId="4" xfId="8" applyFont="1" applyFill="1" applyBorder="1" applyAlignment="1">
      <alignment horizontal="center" vertical="center" wrapText="1"/>
    </xf>
    <xf numFmtId="4" fontId="17" fillId="4" borderId="4" xfId="8" applyNumberFormat="1" applyFont="1" applyFill="1" applyBorder="1" applyAlignment="1">
      <alignment horizontal="center" vertical="center" wrapText="1"/>
    </xf>
    <xf numFmtId="4" fontId="17" fillId="2" borderId="4" xfId="2" applyNumberFormat="1" applyFont="1" applyFill="1" applyBorder="1" applyAlignment="1" applyProtection="1">
      <alignment horizontal="center" vertical="center" wrapText="1"/>
      <protection locked="0"/>
    </xf>
    <xf numFmtId="3" fontId="17" fillId="4" borderId="4" xfId="8" applyNumberFormat="1" applyFont="1" applyFill="1" applyBorder="1" applyAlignment="1">
      <alignment horizontal="center" vertical="center" wrapText="1"/>
    </xf>
    <xf numFmtId="0" fontId="41" fillId="4" borderId="1" xfId="8" applyFont="1" applyFill="1" applyBorder="1" applyAlignment="1">
      <alignment horizontal="center" vertical="center"/>
    </xf>
    <xf numFmtId="0" fontId="18" fillId="4" borderId="1" xfId="8" applyFont="1" applyFill="1" applyBorder="1" applyAlignment="1">
      <alignment horizontal="center" vertical="center"/>
    </xf>
    <xf numFmtId="4" fontId="17" fillId="0" borderId="1" xfId="8" applyNumberFormat="1" applyFont="1" applyBorder="1" applyAlignment="1" applyProtection="1">
      <alignment horizontal="center" vertical="center"/>
      <protection locked="0"/>
    </xf>
    <xf numFmtId="4" fontId="17" fillId="0" borderId="1" xfId="2" applyNumberFormat="1" applyFont="1" applyBorder="1" applyAlignment="1" applyProtection="1">
      <alignment horizontal="center" vertical="center"/>
      <protection locked="0"/>
    </xf>
    <xf numFmtId="0" fontId="41" fillId="4" borderId="1" xfId="8" applyFont="1" applyFill="1" applyBorder="1" applyAlignment="1">
      <alignment horizontal="center" vertical="center" wrapText="1"/>
    </xf>
    <xf numFmtId="0" fontId="17" fillId="4" borderId="1" xfId="8" applyFont="1" applyFill="1" applyBorder="1" applyAlignment="1">
      <alignment horizontal="center" vertical="center" wrapText="1"/>
    </xf>
    <xf numFmtId="4" fontId="17" fillId="0" borderId="83" xfId="8" applyNumberFormat="1" applyFont="1" applyBorder="1" applyAlignment="1" applyProtection="1">
      <alignment horizontal="center" vertical="center"/>
      <protection locked="0"/>
    </xf>
    <xf numFmtId="4" fontId="17" fillId="0" borderId="83" xfId="2" applyNumberFormat="1" applyFont="1" applyBorder="1" applyAlignment="1" applyProtection="1">
      <alignment horizontal="center" vertical="center"/>
      <protection locked="0"/>
    </xf>
    <xf numFmtId="0" fontId="17" fillId="4" borderId="133" xfId="8" applyFont="1" applyFill="1" applyBorder="1" applyAlignment="1">
      <alignment horizontal="center" vertical="center"/>
    </xf>
    <xf numFmtId="3" fontId="17" fillId="4" borderId="133" xfId="8" applyNumberFormat="1" applyFont="1" applyFill="1" applyBorder="1" applyAlignment="1">
      <alignment horizontal="center" vertical="center"/>
    </xf>
    <xf numFmtId="3" fontId="17" fillId="4" borderId="39" xfId="8" applyNumberFormat="1" applyFont="1" applyFill="1" applyBorder="1" applyAlignment="1">
      <alignment horizontal="center" vertical="center"/>
    </xf>
    <xf numFmtId="0" fontId="17" fillId="4" borderId="5" xfId="8" applyFont="1" applyFill="1" applyBorder="1" applyAlignment="1">
      <alignment horizontal="center" vertical="center"/>
    </xf>
    <xf numFmtId="3" fontId="17" fillId="4" borderId="5" xfId="8" applyNumberFormat="1" applyFont="1" applyFill="1" applyBorder="1" applyAlignment="1">
      <alignment horizontal="center" vertical="center"/>
    </xf>
    <xf numFmtId="0" fontId="41" fillId="4" borderId="6" xfId="8" applyFont="1" applyFill="1" applyBorder="1" applyAlignment="1">
      <alignment horizontal="center" vertical="center" wrapText="1"/>
    </xf>
    <xf numFmtId="0" fontId="41" fillId="4" borderId="6" xfId="8" applyFont="1" applyFill="1" applyBorder="1" applyAlignment="1">
      <alignment horizontal="right" vertical="center" wrapText="1"/>
    </xf>
    <xf numFmtId="3" fontId="41" fillId="4" borderId="6" xfId="8" applyNumberFormat="1" applyFont="1" applyFill="1" applyBorder="1" applyAlignment="1">
      <alignment horizontal="center" vertical="center" wrapText="1"/>
    </xf>
    <xf numFmtId="3" fontId="41" fillId="4" borderId="4" xfId="8" applyNumberFormat="1" applyFont="1" applyFill="1" applyBorder="1" applyAlignment="1">
      <alignment horizontal="center" vertical="center" wrapText="1"/>
    </xf>
    <xf numFmtId="0" fontId="41" fillId="4" borderId="6" xfId="8" applyFont="1" applyFill="1" applyBorder="1" applyAlignment="1">
      <alignment horizontal="center" vertical="center"/>
    </xf>
    <xf numFmtId="0" fontId="17" fillId="4" borderId="4" xfId="8" applyFont="1" applyFill="1" applyBorder="1" applyAlignment="1">
      <alignment horizontal="right" vertical="center" wrapText="1"/>
    </xf>
    <xf numFmtId="0" fontId="17" fillId="4" borderId="83" xfId="8" applyFont="1" applyFill="1" applyBorder="1" applyAlignment="1">
      <alignment horizontal="center" vertical="center" wrapText="1"/>
    </xf>
    <xf numFmtId="3" fontId="41" fillId="4" borderId="83" xfId="8" applyNumberFormat="1" applyFont="1" applyFill="1" applyBorder="1" applyAlignment="1">
      <alignment horizontal="center" vertical="center" wrapText="1"/>
    </xf>
    <xf numFmtId="0" fontId="17" fillId="4" borderId="122" xfId="8" applyFont="1" applyFill="1" applyBorder="1" applyAlignment="1">
      <alignment horizontal="center" vertical="center"/>
    </xf>
    <xf numFmtId="0" fontId="17" fillId="4" borderId="122" xfId="8" applyFont="1" applyFill="1" applyBorder="1" applyAlignment="1">
      <alignment horizontal="right" vertical="center" wrapText="1"/>
    </xf>
    <xf numFmtId="0" fontId="17" fillId="4" borderId="122" xfId="8" applyFont="1" applyFill="1" applyBorder="1" applyAlignment="1">
      <alignment horizontal="center" vertical="center" wrapText="1"/>
    </xf>
    <xf numFmtId="3" fontId="41" fillId="4" borderId="122" xfId="8" applyNumberFormat="1" applyFont="1" applyFill="1" applyBorder="1" applyAlignment="1">
      <alignment horizontal="center" vertical="center" wrapText="1"/>
    </xf>
    <xf numFmtId="0" fontId="17" fillId="4" borderId="1" xfId="8" applyFont="1" applyFill="1" applyBorder="1" applyAlignment="1">
      <alignment horizontal="right" vertical="center" wrapText="1"/>
    </xf>
    <xf numFmtId="0" fontId="14" fillId="0" borderId="0" xfId="2" applyAlignment="1">
      <alignment wrapText="1"/>
    </xf>
    <xf numFmtId="0" fontId="17" fillId="4" borderId="1" xfId="10" applyFont="1" applyFill="1" applyBorder="1" applyAlignment="1">
      <alignment horizontal="center" vertical="center"/>
    </xf>
    <xf numFmtId="0" fontId="17" fillId="4" borderId="140" xfId="10" applyFont="1" applyFill="1" applyBorder="1" applyAlignment="1">
      <alignment horizontal="center" vertical="center"/>
    </xf>
    <xf numFmtId="171" fontId="17" fillId="4" borderId="1" xfId="10" applyNumberFormat="1" applyFont="1" applyFill="1" applyBorder="1" applyAlignment="1">
      <alignment horizontal="center" vertical="center" wrapText="1"/>
    </xf>
    <xf numFmtId="3" fontId="17" fillId="4" borderId="84" xfId="10" applyNumberFormat="1" applyFont="1" applyFill="1" applyBorder="1" applyAlignment="1">
      <alignment horizontal="center" vertical="center" wrapText="1"/>
    </xf>
    <xf numFmtId="3" fontId="17" fillId="4" borderId="39" xfId="10" applyNumberFormat="1" applyFont="1" applyFill="1" applyBorder="1" applyAlignment="1">
      <alignment horizontal="center" vertical="center" wrapText="1"/>
    </xf>
    <xf numFmtId="0" fontId="17" fillId="4" borderId="4" xfId="10" applyFont="1" applyFill="1" applyBorder="1" applyAlignment="1">
      <alignment horizontal="center" vertical="center"/>
    </xf>
    <xf numFmtId="0" fontId="17" fillId="4" borderId="140" xfId="10" applyFont="1" applyFill="1" applyBorder="1" applyAlignment="1">
      <alignment horizontal="center" vertical="center" wrapText="1"/>
    </xf>
    <xf numFmtId="0" fontId="17" fillId="4" borderId="50" xfId="10" applyFont="1" applyFill="1" applyBorder="1" applyAlignment="1">
      <alignment horizontal="center" vertical="center"/>
    </xf>
    <xf numFmtId="4" fontId="17" fillId="4" borderId="4" xfId="10" applyNumberFormat="1" applyFont="1" applyFill="1" applyBorder="1" applyAlignment="1">
      <alignment horizontal="center" vertical="center"/>
    </xf>
    <xf numFmtId="4" fontId="17" fillId="4" borderId="51" xfId="10" applyNumberFormat="1" applyFont="1" applyFill="1" applyBorder="1" applyAlignment="1">
      <alignment horizontal="center" vertical="center"/>
    </xf>
    <xf numFmtId="0" fontId="41" fillId="4" borderId="2" xfId="10" applyFont="1" applyFill="1" applyBorder="1" applyAlignment="1">
      <alignment horizontal="center" vertical="center"/>
    </xf>
    <xf numFmtId="0" fontId="41" fillId="4" borderId="55" xfId="10" applyFont="1" applyFill="1" applyBorder="1" applyAlignment="1">
      <alignment horizontal="right" vertical="center"/>
    </xf>
    <xf numFmtId="0" fontId="41" fillId="4" borderId="30" xfId="10" applyFont="1" applyFill="1" applyBorder="1" applyAlignment="1">
      <alignment horizontal="center" vertical="center"/>
    </xf>
    <xf numFmtId="175" fontId="17" fillId="4" borderId="5" xfId="10" applyNumberFormat="1" applyFont="1" applyFill="1" applyBorder="1" applyAlignment="1">
      <alignment horizontal="center" vertical="center"/>
    </xf>
    <xf numFmtId="4" fontId="17" fillId="4" borderId="55" xfId="10" applyNumberFormat="1" applyFont="1" applyFill="1" applyBorder="1" applyAlignment="1">
      <alignment horizontal="center" vertical="center"/>
    </xf>
    <xf numFmtId="0" fontId="37" fillId="4" borderId="2" xfId="10" applyFont="1" applyFill="1" applyBorder="1" applyAlignment="1">
      <alignment horizontal="center" vertical="center"/>
    </xf>
    <xf numFmtId="0" fontId="37" fillId="4" borderId="55" xfId="10" applyFont="1" applyFill="1" applyBorder="1" applyAlignment="1">
      <alignment horizontal="right" vertical="center"/>
    </xf>
    <xf numFmtId="0" fontId="37" fillId="4" borderId="30" xfId="10" applyFont="1" applyFill="1" applyBorder="1" applyAlignment="1">
      <alignment horizontal="center" vertical="center"/>
    </xf>
    <xf numFmtId="175" fontId="18" fillId="0" borderId="2" xfId="10" applyNumberFormat="1" applyFont="1" applyBorder="1" applyAlignment="1" applyProtection="1">
      <alignment horizontal="center" vertical="center"/>
      <protection locked="0"/>
    </xf>
    <xf numFmtId="0" fontId="37" fillId="4" borderId="124" xfId="10" applyFont="1" applyFill="1" applyBorder="1" applyAlignment="1">
      <alignment horizontal="right" vertical="center"/>
    </xf>
    <xf numFmtId="175" fontId="18" fillId="0" borderId="6" xfId="10" applyNumberFormat="1" applyFont="1" applyBorder="1" applyAlignment="1" applyProtection="1">
      <alignment horizontal="center" vertical="center"/>
      <protection locked="0"/>
    </xf>
    <xf numFmtId="4" fontId="17" fillId="4" borderId="124" xfId="10" applyNumberFormat="1" applyFont="1" applyFill="1" applyBorder="1" applyAlignment="1">
      <alignment horizontal="center" vertical="center"/>
    </xf>
    <xf numFmtId="0" fontId="41" fillId="4" borderId="55" xfId="10" applyFont="1" applyFill="1" applyBorder="1" applyAlignment="1">
      <alignment horizontal="right" vertical="center" wrapText="1"/>
    </xf>
    <xf numFmtId="0" fontId="41" fillId="4" borderId="4" xfId="10" applyFont="1" applyFill="1" applyBorder="1" applyAlignment="1">
      <alignment horizontal="center" vertical="center"/>
    </xf>
    <xf numFmtId="4" fontId="18" fillId="4" borderId="5" xfId="10" applyNumberFormat="1" applyFont="1" applyFill="1" applyBorder="1" applyAlignment="1">
      <alignment horizontal="center" vertical="center"/>
    </xf>
    <xf numFmtId="4" fontId="18" fillId="0" borderId="55" xfId="10" applyNumberFormat="1" applyFont="1" applyBorder="1" applyAlignment="1" applyProtection="1">
      <alignment horizontal="center" vertical="center"/>
      <protection locked="0"/>
    </xf>
    <xf numFmtId="4" fontId="18" fillId="4" borderId="55" xfId="10" applyNumberFormat="1" applyFont="1" applyFill="1" applyBorder="1" applyAlignment="1">
      <alignment horizontal="center" vertical="center"/>
    </xf>
    <xf numFmtId="0" fontId="37" fillId="4" borderId="6" xfId="10" applyFont="1" applyFill="1" applyBorder="1" applyAlignment="1">
      <alignment horizontal="center" vertical="center"/>
    </xf>
    <xf numFmtId="4" fontId="18" fillId="0" borderId="124" xfId="10" applyNumberFormat="1" applyFont="1" applyBorder="1" applyAlignment="1" applyProtection="1">
      <alignment horizontal="center" vertical="center"/>
      <protection locked="0"/>
    </xf>
    <xf numFmtId="0" fontId="17" fillId="4" borderId="83" xfId="10" applyFont="1" applyFill="1" applyBorder="1" applyAlignment="1">
      <alignment horizontal="center" vertical="center"/>
    </xf>
    <xf numFmtId="175" fontId="17" fillId="4" borderId="84" xfId="10" applyNumberFormat="1" applyFont="1" applyFill="1" applyBorder="1" applyAlignment="1">
      <alignment horizontal="center" vertical="center"/>
    </xf>
    <xf numFmtId="4" fontId="17" fillId="4" borderId="1" xfId="10" applyNumberFormat="1" applyFont="1" applyFill="1" applyBorder="1" applyAlignment="1">
      <alignment horizontal="center" vertical="center"/>
    </xf>
    <xf numFmtId="0" fontId="17" fillId="4" borderId="137" xfId="10" applyFont="1" applyFill="1" applyBorder="1" applyAlignment="1">
      <alignment horizontal="center" vertical="center"/>
    </xf>
    <xf numFmtId="175" fontId="17" fillId="4" borderId="51" xfId="10" applyNumberFormat="1" applyFont="1" applyFill="1" applyBorder="1" applyAlignment="1">
      <alignment horizontal="center" vertical="center"/>
    </xf>
    <xf numFmtId="0" fontId="41" fillId="4" borderId="132" xfId="10" applyFont="1" applyFill="1" applyBorder="1" applyAlignment="1">
      <alignment horizontal="right" vertical="center"/>
    </xf>
    <xf numFmtId="4" fontId="41" fillId="4" borderId="55" xfId="10" applyNumberFormat="1" applyFont="1" applyFill="1" applyBorder="1" applyAlignment="1">
      <alignment horizontal="center" vertical="center"/>
    </xf>
    <xf numFmtId="0" fontId="41" fillId="4" borderId="3" xfId="10" applyFont="1" applyFill="1" applyBorder="1" applyAlignment="1">
      <alignment horizontal="center" vertical="center"/>
    </xf>
    <xf numFmtId="0" fontId="41" fillId="4" borderId="80" xfId="10" applyFont="1" applyFill="1" applyBorder="1" applyAlignment="1">
      <alignment horizontal="right" vertical="center"/>
    </xf>
    <xf numFmtId="4" fontId="18" fillId="4" borderId="10" xfId="10" applyNumberFormat="1" applyFont="1" applyFill="1" applyBorder="1" applyAlignment="1">
      <alignment horizontal="center" vertical="center"/>
    </xf>
    <xf numFmtId="0" fontId="17" fillId="4" borderId="137" xfId="10" applyFont="1" applyFill="1" applyBorder="1" applyAlignment="1">
      <alignment horizontal="center" vertical="center" wrapText="1"/>
    </xf>
    <xf numFmtId="4" fontId="18" fillId="4" borderId="4" xfId="10" applyNumberFormat="1" applyFont="1" applyFill="1" applyBorder="1" applyAlignment="1">
      <alignment horizontal="center" vertical="center"/>
    </xf>
    <xf numFmtId="175" fontId="41" fillId="4" borderId="55" xfId="10" applyNumberFormat="1" applyFont="1" applyFill="1" applyBorder="1" applyAlignment="1">
      <alignment horizontal="center" vertical="center"/>
    </xf>
    <xf numFmtId="0" fontId="17" fillId="4" borderId="133" xfId="10" applyFont="1" applyFill="1" applyBorder="1" applyAlignment="1">
      <alignment horizontal="center" vertical="center"/>
    </xf>
    <xf numFmtId="4" fontId="17" fillId="4" borderId="39" xfId="10" applyNumberFormat="1" applyFont="1" applyFill="1" applyBorder="1" applyAlignment="1">
      <alignment horizontal="center" vertical="center"/>
    </xf>
    <xf numFmtId="4" fontId="18" fillId="4" borderId="1" xfId="10" applyNumberFormat="1" applyFont="1" applyFill="1" applyBorder="1" applyAlignment="1">
      <alignment horizontal="center" vertical="center"/>
    </xf>
    <xf numFmtId="4" fontId="17" fillId="0" borderId="84" xfId="10" applyNumberFormat="1" applyFont="1" applyBorder="1" applyAlignment="1" applyProtection="1">
      <alignment horizontal="center" vertical="center"/>
      <protection locked="0"/>
    </xf>
    <xf numFmtId="0" fontId="17" fillId="4" borderId="133" xfId="10" applyFont="1" applyFill="1" applyBorder="1" applyAlignment="1">
      <alignment horizontal="center" vertical="center" wrapText="1"/>
    </xf>
    <xf numFmtId="4" fontId="17" fillId="0" borderId="39" xfId="10" applyNumberFormat="1" applyFont="1" applyBorder="1" applyAlignment="1" applyProtection="1">
      <alignment horizontal="center" vertical="center"/>
      <protection locked="0"/>
    </xf>
    <xf numFmtId="0" fontId="17" fillId="4" borderId="122" xfId="10" applyFont="1" applyFill="1" applyBorder="1" applyAlignment="1">
      <alignment horizontal="center" vertical="center"/>
    </xf>
    <xf numFmtId="0" fontId="17" fillId="4" borderId="141" xfId="10" applyFont="1" applyFill="1" applyBorder="1" applyAlignment="1">
      <alignment horizontal="center" vertical="center"/>
    </xf>
    <xf numFmtId="175" fontId="17" fillId="0" borderId="142" xfId="10" applyNumberFormat="1" applyFont="1" applyBorder="1" applyAlignment="1" applyProtection="1">
      <alignment horizontal="center" vertical="center"/>
      <protection locked="0"/>
    </xf>
    <xf numFmtId="4" fontId="56" fillId="4" borderId="1" xfId="10" applyNumberFormat="1" applyFont="1" applyFill="1" applyBorder="1" applyAlignment="1">
      <alignment horizontal="center" vertical="center"/>
    </xf>
    <xf numFmtId="4" fontId="56" fillId="4" borderId="142" xfId="10" applyNumberFormat="1" applyFont="1" applyFill="1" applyBorder="1" applyAlignment="1">
      <alignment horizontal="center" vertical="center"/>
    </xf>
    <xf numFmtId="175" fontId="17" fillId="4" borderId="142" xfId="10" applyNumberFormat="1" applyFont="1" applyFill="1" applyBorder="1" applyAlignment="1">
      <alignment horizontal="center" vertical="center"/>
    </xf>
    <xf numFmtId="0" fontId="17" fillId="4" borderId="38" xfId="10" applyFont="1" applyFill="1" applyBorder="1" applyAlignment="1">
      <alignment horizontal="center" vertical="center"/>
    </xf>
    <xf numFmtId="4" fontId="17" fillId="4" borderId="133" xfId="10" applyNumberFormat="1" applyFont="1" applyFill="1" applyBorder="1" applyAlignment="1">
      <alignment horizontal="center" vertical="center"/>
    </xf>
    <xf numFmtId="4" fontId="56" fillId="4" borderId="39" xfId="10" applyNumberFormat="1" applyFont="1" applyFill="1" applyBorder="1" applyAlignment="1">
      <alignment horizontal="center" vertical="center"/>
    </xf>
    <xf numFmtId="0" fontId="57" fillId="0" borderId="0" xfId="2" applyFont="1"/>
    <xf numFmtId="168" fontId="17" fillId="4" borderId="51" xfId="10" applyNumberFormat="1" applyFont="1" applyFill="1" applyBorder="1" applyAlignment="1">
      <alignment horizontal="center" vertical="center"/>
    </xf>
    <xf numFmtId="1" fontId="41" fillId="4" borderId="2" xfId="10" applyNumberFormat="1" applyFont="1" applyFill="1" applyBorder="1" applyAlignment="1">
      <alignment horizontal="center" vertical="center"/>
    </xf>
    <xf numFmtId="1" fontId="41" fillId="4" borderId="3" xfId="10" applyNumberFormat="1" applyFont="1" applyFill="1" applyBorder="1" applyAlignment="1">
      <alignment horizontal="center" vertical="center"/>
    </xf>
    <xf numFmtId="4" fontId="41" fillId="4" borderId="58" xfId="10" applyNumberFormat="1" applyFont="1" applyFill="1" applyBorder="1" applyAlignment="1">
      <alignment horizontal="center" vertical="center"/>
    </xf>
    <xf numFmtId="0" fontId="41" fillId="4" borderId="6" xfId="10" applyFont="1" applyFill="1" applyBorder="1" applyAlignment="1">
      <alignment horizontal="center" vertical="center"/>
    </xf>
    <xf numFmtId="0" fontId="41" fillId="4" borderId="143" xfId="10" applyFont="1" applyFill="1" applyBorder="1" applyAlignment="1">
      <alignment horizontal="center" vertical="center"/>
    </xf>
    <xf numFmtId="1" fontId="41" fillId="4" borderId="6" xfId="10" applyNumberFormat="1" applyFont="1" applyFill="1" applyBorder="1" applyAlignment="1">
      <alignment horizontal="center" vertical="center"/>
    </xf>
    <xf numFmtId="4" fontId="41" fillId="4" borderId="124" xfId="10" applyNumberFormat="1" applyFont="1" applyFill="1" applyBorder="1" applyAlignment="1">
      <alignment horizontal="center" vertical="center"/>
    </xf>
    <xf numFmtId="0" fontId="28" fillId="0" borderId="0" xfId="0" applyFont="1" applyAlignment="1">
      <alignment horizontal="left" vertical="center" wrapText="1"/>
    </xf>
    <xf numFmtId="0" fontId="16" fillId="0" borderId="0" xfId="11" applyFont="1" applyAlignment="1" applyProtection="1">
      <alignment vertical="center"/>
      <protection hidden="1"/>
    </xf>
    <xf numFmtId="0" fontId="17" fillId="0" borderId="1" xfId="0" applyFont="1" applyBorder="1" applyAlignment="1" applyProtection="1">
      <alignment horizontal="center" vertical="center"/>
      <protection hidden="1"/>
    </xf>
    <xf numFmtId="0" fontId="17" fillId="0" borderId="38" xfId="0" applyFont="1" applyBorder="1" applyAlignment="1" applyProtection="1">
      <alignment horizontal="center" vertical="center" wrapText="1"/>
      <protection hidden="1"/>
    </xf>
    <xf numFmtId="0" fontId="17" fillId="0" borderId="109" xfId="0" applyFont="1" applyBorder="1" applyAlignment="1" applyProtection="1">
      <alignment horizontal="center" vertical="center" wrapText="1"/>
      <protection hidden="1"/>
    </xf>
    <xf numFmtId="3" fontId="17" fillId="0" borderId="1" xfId="0" applyNumberFormat="1" applyFont="1" applyBorder="1" applyAlignment="1" applyProtection="1">
      <alignment horizontal="center" vertical="center" wrapText="1"/>
      <protection hidden="1"/>
    </xf>
    <xf numFmtId="0" fontId="37" fillId="0" borderId="11" xfId="0" applyFont="1" applyBorder="1" applyAlignment="1" applyProtection="1">
      <alignment horizontal="center" vertical="center" wrapText="1"/>
      <protection hidden="1"/>
    </xf>
    <xf numFmtId="0" fontId="37" fillId="0" borderId="12" xfId="0" applyFont="1" applyBorder="1" applyAlignment="1" applyProtection="1">
      <alignment horizontal="center" vertical="center" wrapText="1"/>
      <protection hidden="1"/>
    </xf>
    <xf numFmtId="0" fontId="37" fillId="0" borderId="13"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37" fillId="0" borderId="40" xfId="0" applyFont="1" applyBorder="1" applyAlignment="1" applyProtection="1">
      <alignment horizontal="center" vertical="center" wrapText="1"/>
      <protection hidden="1"/>
    </xf>
    <xf numFmtId="3" fontId="17" fillId="0" borderId="133" xfId="0" applyNumberFormat="1" applyFont="1" applyBorder="1" applyAlignment="1" applyProtection="1">
      <alignment horizontal="center" vertical="center" wrapText="1"/>
      <protection hidden="1"/>
    </xf>
    <xf numFmtId="0" fontId="39" fillId="0" borderId="103" xfId="0" applyFont="1" applyBorder="1" applyAlignment="1" applyProtection="1">
      <alignment horizontal="center" vertical="center" wrapText="1"/>
      <protection hidden="1"/>
    </xf>
    <xf numFmtId="0" fontId="63" fillId="0" borderId="11" xfId="0" applyFont="1" applyBorder="1" applyAlignment="1" applyProtection="1">
      <alignment horizontal="center" vertical="center" wrapText="1"/>
      <protection hidden="1"/>
    </xf>
    <xf numFmtId="0" fontId="63" fillId="0" borderId="40" xfId="0" applyFont="1" applyBorder="1" applyAlignment="1" applyProtection="1">
      <alignment horizontal="center" vertical="center" wrapText="1"/>
      <protection hidden="1"/>
    </xf>
    <xf numFmtId="0" fontId="17" fillId="0" borderId="39" xfId="0" applyFont="1" applyBorder="1" applyAlignment="1" applyProtection="1">
      <alignment horizontal="center" vertical="center" wrapText="1"/>
      <protection hidden="1"/>
    </xf>
    <xf numFmtId="0" fontId="17" fillId="0" borderId="41" xfId="0" applyFont="1" applyBorder="1" applyAlignment="1">
      <alignment horizontal="center" vertical="center"/>
    </xf>
    <xf numFmtId="0" fontId="17" fillId="0" borderId="41" xfId="0" applyFont="1" applyBorder="1" applyAlignment="1" applyProtection="1">
      <alignment horizontal="center" vertical="center"/>
      <protection hidden="1"/>
    </xf>
    <xf numFmtId="4" fontId="17" fillId="4" borderId="144" xfId="0" applyNumberFormat="1" applyFont="1" applyFill="1" applyBorder="1" applyAlignment="1">
      <alignment horizontal="center" vertical="center" wrapText="1"/>
    </xf>
    <xf numFmtId="4" fontId="17" fillId="4" borderId="134"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17" fillId="0" borderId="36" xfId="0" applyFont="1" applyBorder="1" applyAlignment="1">
      <alignment horizontal="center" vertical="center" wrapText="1"/>
    </xf>
    <xf numFmtId="4" fontId="17" fillId="4" borderId="145" xfId="0" applyNumberFormat="1" applyFont="1" applyFill="1" applyBorder="1" applyAlignment="1">
      <alignment horizontal="center" vertical="center" wrapText="1"/>
    </xf>
    <xf numFmtId="4" fontId="17" fillId="4" borderId="139" xfId="0" applyNumberFormat="1" applyFont="1" applyFill="1" applyBorder="1" applyAlignment="1">
      <alignment horizontal="center" vertical="center" wrapText="1"/>
    </xf>
    <xf numFmtId="0" fontId="37" fillId="0" borderId="5" xfId="0" applyFont="1" applyBorder="1" applyAlignment="1">
      <alignment horizontal="center" vertical="center"/>
    </xf>
    <xf numFmtId="0" fontId="37" fillId="0" borderId="21" xfId="0" applyFont="1" applyBorder="1" applyAlignment="1">
      <alignment horizontal="right" vertical="center" wrapText="1"/>
    </xf>
    <xf numFmtId="4" fontId="18" fillId="4" borderId="139" xfId="0" applyNumberFormat="1" applyFont="1" applyFill="1" applyBorder="1" applyAlignment="1">
      <alignment horizontal="center" vertical="center" wrapText="1"/>
    </xf>
    <xf numFmtId="0" fontId="17" fillId="0" borderId="21" xfId="0" applyFont="1" applyBorder="1" applyAlignment="1">
      <alignment horizontal="center" vertical="center" wrapText="1"/>
    </xf>
    <xf numFmtId="0" fontId="17" fillId="0" borderId="21" xfId="0" applyFont="1" applyBorder="1" applyAlignment="1">
      <alignment horizontal="center" wrapText="1"/>
    </xf>
    <xf numFmtId="0" fontId="37" fillId="0" borderId="21" xfId="0" applyFont="1" applyBorder="1" applyAlignment="1">
      <alignment horizontal="right" wrapText="1"/>
    </xf>
    <xf numFmtId="0" fontId="37" fillId="0" borderId="5" xfId="0" applyFont="1" applyBorder="1" applyAlignment="1" applyProtection="1">
      <alignment horizontal="center" vertical="center"/>
      <protection hidden="1"/>
    </xf>
    <xf numFmtId="4" fontId="18" fillId="4" borderId="29" xfId="0" applyNumberFormat="1" applyFont="1" applyFill="1" applyBorder="1" applyAlignment="1">
      <alignment horizontal="center" vertical="center"/>
    </xf>
    <xf numFmtId="4" fontId="18" fillId="4" borderId="139" xfId="0" applyNumberFormat="1" applyFont="1" applyFill="1" applyBorder="1" applyAlignment="1">
      <alignment horizontal="center" vertical="center"/>
    </xf>
    <xf numFmtId="4" fontId="18" fillId="4" borderId="49" xfId="0" applyNumberFormat="1" applyFont="1" applyFill="1" applyBorder="1" applyAlignment="1">
      <alignment horizontal="center" vertical="center"/>
    </xf>
    <xf numFmtId="0" fontId="37" fillId="0" borderId="24" xfId="0" applyFont="1" applyBorder="1" applyAlignment="1">
      <alignment horizontal="left" wrapText="1"/>
    </xf>
    <xf numFmtId="0" fontId="17" fillId="0" borderId="24" xfId="0" applyFont="1" applyBorder="1" applyAlignment="1">
      <alignment horizontal="center" wrapText="1"/>
    </xf>
    <xf numFmtId="4" fontId="17" fillId="4" borderId="91" xfId="0" applyNumberFormat="1" applyFont="1" applyFill="1" applyBorder="1" applyAlignment="1">
      <alignment horizontal="center" vertical="center" wrapText="1"/>
    </xf>
    <xf numFmtId="4" fontId="17" fillId="4" borderId="132" xfId="0" applyNumberFormat="1" applyFont="1" applyFill="1" applyBorder="1" applyAlignment="1">
      <alignment horizontal="center" vertical="center"/>
    </xf>
    <xf numFmtId="0" fontId="37" fillId="0" borderId="3" xfId="0" applyFont="1" applyBorder="1" applyAlignment="1" applyProtection="1">
      <alignment horizontal="center" vertical="center"/>
      <protection hidden="1"/>
    </xf>
    <xf numFmtId="0" fontId="37" fillId="0" borderId="3" xfId="0" applyFont="1" applyBorder="1" applyAlignment="1">
      <alignment horizontal="right" wrapText="1"/>
    </xf>
    <xf numFmtId="4" fontId="17" fillId="4" borderId="96" xfId="0" applyNumberFormat="1" applyFont="1" applyFill="1" applyBorder="1" applyAlignment="1">
      <alignment horizontal="center" vertical="center" wrapText="1"/>
    </xf>
    <xf numFmtId="4" fontId="18" fillId="4" borderId="25" xfId="0" applyNumberFormat="1" applyFont="1" applyFill="1" applyBorder="1" applyAlignment="1">
      <alignment horizontal="center" vertical="center"/>
    </xf>
    <xf numFmtId="4" fontId="18" fillId="4" borderId="80" xfId="0" applyNumberFormat="1" applyFont="1" applyFill="1" applyBorder="1" applyAlignment="1">
      <alignment horizontal="center" vertical="center"/>
    </xf>
    <xf numFmtId="4" fontId="18" fillId="4" borderId="58" xfId="0" applyNumberFormat="1" applyFont="1" applyFill="1" applyBorder="1" applyAlignment="1">
      <alignment horizontal="center" vertical="center"/>
    </xf>
    <xf numFmtId="0" fontId="37" fillId="0" borderId="2" xfId="0" applyFont="1" applyBorder="1" applyAlignment="1">
      <alignment horizontal="right" wrapText="1"/>
    </xf>
    <xf numFmtId="4" fontId="18" fillId="4" borderId="132" xfId="0" applyNumberFormat="1" applyFont="1" applyFill="1" applyBorder="1" applyAlignment="1">
      <alignment horizontal="center" vertical="center"/>
    </xf>
    <xf numFmtId="0" fontId="17" fillId="0" borderId="2" xfId="0" applyFont="1" applyBorder="1" applyAlignment="1" applyProtection="1">
      <alignment horizontal="center" vertical="center"/>
      <protection hidden="1"/>
    </xf>
    <xf numFmtId="0" fontId="17" fillId="0" borderId="2" xfId="0" applyFont="1" applyBorder="1" applyAlignment="1">
      <alignment horizontal="center" wrapText="1"/>
    </xf>
    <xf numFmtId="0" fontId="37" fillId="0" borderId="2" xfId="0" applyFont="1" applyBorder="1" applyAlignment="1" applyProtection="1">
      <alignment horizontal="center" vertical="center"/>
      <protection hidden="1"/>
    </xf>
    <xf numFmtId="0" fontId="37" fillId="0" borderId="49" xfId="0" applyFont="1" applyBorder="1" applyAlignment="1">
      <alignment horizontal="right" vertical="center" wrapText="1"/>
    </xf>
    <xf numFmtId="4" fontId="17" fillId="4" borderId="146" xfId="0" applyNumberFormat="1" applyFont="1" applyFill="1" applyBorder="1" applyAlignment="1">
      <alignment horizontal="center" vertical="center" wrapText="1"/>
    </xf>
    <xf numFmtId="4" fontId="18" fillId="4" borderId="100" xfId="0" applyNumberFormat="1" applyFont="1" applyFill="1" applyBorder="1" applyAlignment="1">
      <alignment horizontal="center" vertical="center"/>
    </xf>
    <xf numFmtId="4" fontId="18" fillId="4" borderId="0" xfId="0" applyNumberFormat="1" applyFont="1" applyFill="1" applyAlignment="1">
      <alignment horizontal="center" vertical="center"/>
    </xf>
    <xf numFmtId="4" fontId="18" fillId="4" borderId="101" xfId="0" applyNumberFormat="1" applyFont="1" applyFill="1" applyBorder="1" applyAlignment="1">
      <alignment horizontal="center" vertical="center"/>
    </xf>
    <xf numFmtId="4" fontId="17" fillId="4" borderId="147" xfId="0" applyNumberFormat="1" applyFont="1" applyFill="1" applyBorder="1" applyAlignment="1">
      <alignment horizontal="center" vertical="center" wrapText="1"/>
    </xf>
    <xf numFmtId="4" fontId="18" fillId="0" borderId="35" xfId="0" applyNumberFormat="1" applyFont="1" applyBorder="1" applyAlignment="1" applyProtection="1">
      <alignment horizontal="center" vertical="center" wrapText="1"/>
      <protection hidden="1"/>
    </xf>
    <xf numFmtId="4" fontId="18" fillId="0" borderId="36" xfId="0" applyNumberFormat="1" applyFont="1" applyBorder="1" applyAlignment="1" applyProtection="1">
      <alignment horizontal="center" vertical="center" wrapText="1"/>
      <protection hidden="1"/>
    </xf>
    <xf numFmtId="4" fontId="18" fillId="0" borderId="29" xfId="0" applyNumberFormat="1" applyFont="1" applyBorder="1" applyAlignment="1" applyProtection="1">
      <alignment horizontal="center" vertical="center" wrapText="1"/>
      <protection hidden="1"/>
    </xf>
    <xf numFmtId="4" fontId="18" fillId="0" borderId="139" xfId="0" applyNumberFormat="1" applyFont="1" applyBorder="1" applyAlignment="1" applyProtection="1">
      <alignment horizontal="center" vertical="center" wrapText="1"/>
      <protection hidden="1"/>
    </xf>
    <xf numFmtId="4" fontId="18" fillId="0" borderId="49" xfId="0" applyNumberFormat="1" applyFont="1" applyBorder="1" applyAlignment="1" applyProtection="1">
      <alignment horizontal="center" vertical="center" wrapText="1"/>
      <protection hidden="1"/>
    </xf>
    <xf numFmtId="4" fontId="18" fillId="0" borderId="35" xfId="0" applyNumberFormat="1" applyFont="1" applyBorder="1" applyAlignment="1" applyProtection="1">
      <alignment horizontal="center" vertical="center"/>
      <protection hidden="1"/>
    </xf>
    <xf numFmtId="4" fontId="18" fillId="0" borderId="36" xfId="0" applyNumberFormat="1" applyFont="1" applyBorder="1" applyAlignment="1" applyProtection="1">
      <alignment horizontal="center" vertical="center"/>
      <protection hidden="1"/>
    </xf>
    <xf numFmtId="4" fontId="18" fillId="0" borderId="29" xfId="0" applyNumberFormat="1" applyFont="1" applyBorder="1" applyAlignment="1" applyProtection="1">
      <alignment horizontal="center" vertical="center"/>
      <protection hidden="1"/>
    </xf>
    <xf numFmtId="4" fontId="18" fillId="0" borderId="139" xfId="0" applyNumberFormat="1" applyFont="1" applyBorder="1" applyAlignment="1" applyProtection="1">
      <alignment horizontal="center" vertical="center"/>
      <protection hidden="1"/>
    </xf>
    <xf numFmtId="0" fontId="37" fillId="0" borderId="24" xfId="0" applyFont="1" applyBorder="1" applyAlignment="1">
      <alignment horizontal="right" wrapText="1"/>
    </xf>
    <xf numFmtId="4" fontId="18" fillId="0" borderId="23" xfId="0" applyNumberFormat="1" applyFont="1" applyBorder="1" applyAlignment="1" applyProtection="1">
      <alignment horizontal="center" vertical="center"/>
      <protection hidden="1"/>
    </xf>
    <xf numFmtId="4" fontId="18" fillId="0" borderId="24" xfId="0" applyNumberFormat="1" applyFont="1" applyBorder="1" applyAlignment="1" applyProtection="1">
      <alignment horizontal="center" vertical="center"/>
      <protection hidden="1"/>
    </xf>
    <xf numFmtId="4" fontId="18" fillId="0" borderId="25" xfId="0" applyNumberFormat="1" applyFont="1" applyBorder="1" applyAlignment="1" applyProtection="1">
      <alignment horizontal="center" vertical="center"/>
      <protection hidden="1"/>
    </xf>
    <xf numFmtId="4" fontId="18" fillId="0" borderId="80" xfId="0" applyNumberFormat="1" applyFont="1" applyBorder="1" applyAlignment="1" applyProtection="1">
      <alignment horizontal="center" vertical="center"/>
      <protection hidden="1"/>
    </xf>
    <xf numFmtId="4" fontId="18" fillId="0" borderId="20" xfId="0" applyNumberFormat="1" applyFont="1" applyBorder="1" applyAlignment="1" applyProtection="1">
      <alignment horizontal="center" vertical="center"/>
      <protection hidden="1"/>
    </xf>
    <xf numFmtId="4" fontId="18" fillId="0" borderId="21" xfId="0" applyNumberFormat="1" applyFont="1" applyBorder="1" applyAlignment="1" applyProtection="1">
      <alignment horizontal="center" vertical="center"/>
      <protection hidden="1"/>
    </xf>
    <xf numFmtId="4" fontId="18" fillId="0" borderId="22" xfId="0" applyNumberFormat="1" applyFont="1" applyBorder="1" applyAlignment="1" applyProtection="1">
      <alignment horizontal="center" vertical="center"/>
      <protection hidden="1"/>
    </xf>
    <xf numFmtId="4" fontId="18" fillId="0" borderId="132" xfId="0" applyNumberFormat="1" applyFont="1" applyBorder="1" applyAlignment="1" applyProtection="1">
      <alignment horizontal="center" vertical="center"/>
      <protection hidden="1"/>
    </xf>
    <xf numFmtId="0" fontId="37" fillId="0" borderId="10" xfId="0" applyFont="1" applyBorder="1" applyAlignment="1" applyProtection="1">
      <alignment horizontal="center" vertical="center"/>
      <protection hidden="1"/>
    </xf>
    <xf numFmtId="4" fontId="17" fillId="4" borderId="101" xfId="0" applyNumberFormat="1" applyFont="1" applyFill="1" applyBorder="1" applyAlignment="1">
      <alignment horizontal="center" vertical="center" wrapText="1"/>
    </xf>
    <xf numFmtId="4" fontId="18" fillId="0" borderId="127" xfId="0" applyNumberFormat="1" applyFont="1" applyBorder="1" applyAlignment="1" applyProtection="1">
      <alignment horizontal="center" vertical="center"/>
      <protection hidden="1"/>
    </xf>
    <xf numFmtId="4" fontId="18" fillId="0" borderId="128" xfId="0" applyNumberFormat="1" applyFont="1" applyBorder="1" applyAlignment="1" applyProtection="1">
      <alignment horizontal="center" vertical="center"/>
      <protection hidden="1"/>
    </xf>
    <xf numFmtId="4" fontId="18" fillId="0" borderId="100" xfId="0" applyNumberFormat="1" applyFont="1" applyBorder="1" applyAlignment="1" applyProtection="1">
      <alignment horizontal="center" vertical="center"/>
      <protection hidden="1"/>
    </xf>
    <xf numFmtId="4" fontId="18" fillId="0" borderId="0" xfId="0" applyNumberFormat="1" applyFont="1" applyAlignment="1" applyProtection="1">
      <alignment horizontal="center" vertical="center"/>
      <protection hidden="1"/>
    </xf>
    <xf numFmtId="4" fontId="18" fillId="0" borderId="127" xfId="0" applyNumberFormat="1" applyFont="1" applyBorder="1" applyAlignment="1" applyProtection="1">
      <alignment horizontal="center" vertical="center" wrapText="1"/>
      <protection hidden="1"/>
    </xf>
    <xf numFmtId="4" fontId="18" fillId="0" borderId="101" xfId="0" applyNumberFormat="1" applyFont="1" applyBorder="1" applyAlignment="1" applyProtection="1">
      <alignment horizontal="center" vertical="center" wrapText="1"/>
      <protection hidden="1"/>
    </xf>
    <xf numFmtId="0" fontId="37" fillId="0" borderId="6" xfId="0" applyFont="1" applyBorder="1" applyAlignment="1" applyProtection="1">
      <alignment horizontal="center" vertical="center"/>
      <protection hidden="1"/>
    </xf>
    <xf numFmtId="4" fontId="18" fillId="0" borderId="128" xfId="0" applyNumberFormat="1" applyFont="1" applyBorder="1" applyAlignment="1" applyProtection="1">
      <alignment horizontal="center" vertical="center" wrapText="1"/>
      <protection hidden="1"/>
    </xf>
    <xf numFmtId="4" fontId="18" fillId="0" borderId="100" xfId="0" applyNumberFormat="1" applyFont="1" applyBorder="1" applyAlignment="1" applyProtection="1">
      <alignment horizontal="center" vertical="center" wrapText="1"/>
      <protection hidden="1"/>
    </xf>
    <xf numFmtId="4" fontId="18" fillId="0" borderId="0" xfId="0" applyNumberFormat="1" applyFont="1" applyAlignment="1" applyProtection="1">
      <alignment horizontal="center" vertical="center" wrapText="1"/>
      <protection hidden="1"/>
    </xf>
    <xf numFmtId="2" fontId="17" fillId="4" borderId="147" xfId="0" applyNumberFormat="1" applyFont="1" applyFill="1" applyBorder="1" applyAlignment="1">
      <alignment horizontal="center" vertical="center" wrapText="1"/>
    </xf>
    <xf numFmtId="2" fontId="18" fillId="0" borderId="36" xfId="0" applyNumberFormat="1" applyFont="1" applyBorder="1" applyAlignment="1" applyProtection="1">
      <alignment horizontal="center" vertical="center" wrapText="1"/>
      <protection hidden="1"/>
    </xf>
    <xf numFmtId="2" fontId="18" fillId="0" borderId="29" xfId="0" applyNumberFormat="1" applyFont="1" applyBorder="1" applyAlignment="1" applyProtection="1">
      <alignment horizontal="center" vertical="center" wrapText="1"/>
      <protection hidden="1"/>
    </xf>
    <xf numFmtId="2" fontId="18" fillId="0" borderId="35" xfId="0" applyNumberFormat="1" applyFont="1" applyBorder="1" applyAlignment="1" applyProtection="1">
      <alignment horizontal="center" vertical="center" wrapText="1"/>
      <protection hidden="1"/>
    </xf>
    <xf numFmtId="2" fontId="18" fillId="0" borderId="139" xfId="0" applyNumberFormat="1" applyFont="1" applyBorder="1" applyAlignment="1" applyProtection="1">
      <alignment horizontal="center" vertical="center" wrapText="1"/>
      <protection hidden="1"/>
    </xf>
    <xf numFmtId="2" fontId="18" fillId="0" borderId="49" xfId="0" applyNumberFormat="1" applyFont="1" applyBorder="1" applyAlignment="1" applyProtection="1">
      <alignment horizontal="center" vertical="center" wrapText="1"/>
      <protection hidden="1"/>
    </xf>
    <xf numFmtId="2" fontId="17" fillId="4" borderId="145" xfId="0" applyNumberFormat="1" applyFont="1" applyFill="1" applyBorder="1" applyAlignment="1">
      <alignment horizontal="center" vertical="center" wrapText="1"/>
    </xf>
    <xf numFmtId="0" fontId="37" fillId="0" borderId="142" xfId="0" applyFont="1" applyBorder="1" applyAlignment="1">
      <alignment horizontal="right" vertical="center" wrapText="1"/>
    </xf>
    <xf numFmtId="4" fontId="17" fillId="4" borderId="148" xfId="0" applyNumberFormat="1" applyFont="1" applyFill="1" applyBorder="1" applyAlignment="1">
      <alignment horizontal="center" vertical="center" wrapText="1"/>
    </xf>
    <xf numFmtId="2" fontId="18" fillId="0" borderId="37" xfId="0" applyNumberFormat="1" applyFont="1" applyBorder="1" applyAlignment="1" applyProtection="1">
      <alignment horizontal="center" vertical="center" wrapText="1"/>
      <protection hidden="1"/>
    </xf>
    <xf numFmtId="2" fontId="18" fillId="0" borderId="32" xfId="0" applyNumberFormat="1" applyFont="1" applyBorder="1" applyAlignment="1" applyProtection="1">
      <alignment horizontal="center" vertical="center" wrapText="1"/>
      <protection hidden="1"/>
    </xf>
    <xf numFmtId="2" fontId="18" fillId="0" borderId="33" xfId="0" applyNumberFormat="1" applyFont="1" applyBorder="1" applyAlignment="1" applyProtection="1">
      <alignment horizontal="center" vertical="center" wrapText="1"/>
      <protection hidden="1"/>
    </xf>
    <xf numFmtId="4" fontId="17" fillId="4" borderId="6" xfId="0" applyNumberFormat="1" applyFont="1" applyFill="1" applyBorder="1" applyAlignment="1">
      <alignment horizontal="center" vertical="center"/>
    </xf>
    <xf numFmtId="2" fontId="18" fillId="0" borderId="143" xfId="0" applyNumberFormat="1" applyFont="1" applyBorder="1" applyAlignment="1" applyProtection="1">
      <alignment horizontal="center" vertical="center" wrapText="1"/>
      <protection hidden="1"/>
    </xf>
    <xf numFmtId="2" fontId="18" fillId="0" borderId="124" xfId="0" applyNumberFormat="1" applyFont="1" applyBorder="1" applyAlignment="1" applyProtection="1">
      <alignment horizontal="center" vertical="center" wrapText="1"/>
      <protection hidden="1"/>
    </xf>
    <xf numFmtId="2" fontId="41" fillId="4" borderId="31" xfId="8" applyNumberFormat="1" applyFont="1" applyFill="1" applyBorder="1" applyAlignment="1">
      <alignment horizontal="center" vertical="center"/>
    </xf>
    <xf numFmtId="2" fontId="41" fillId="4" borderId="124" xfId="8" applyNumberFormat="1" applyFont="1" applyFill="1" applyBorder="1" applyAlignment="1">
      <alignment horizontal="center" vertical="center"/>
    </xf>
    <xf numFmtId="2" fontId="41" fillId="4" borderId="38" xfId="8" applyNumberFormat="1" applyFont="1" applyFill="1" applyBorder="1" applyAlignment="1">
      <alignment horizontal="center" vertical="center"/>
    </xf>
    <xf numFmtId="2" fontId="41" fillId="4" borderId="39" xfId="8" applyNumberFormat="1" applyFont="1" applyFill="1" applyBorder="1" applyAlignment="1">
      <alignment horizontal="center" vertical="center"/>
    </xf>
    <xf numFmtId="171" fontId="17" fillId="4" borderId="38" xfId="8" applyNumberFormat="1" applyFont="1" applyFill="1" applyBorder="1" applyAlignment="1">
      <alignment horizontal="center" vertical="center"/>
    </xf>
    <xf numFmtId="171" fontId="17" fillId="4" borderId="39" xfId="8" applyNumberFormat="1" applyFont="1" applyFill="1" applyBorder="1" applyAlignment="1">
      <alignment horizontal="center" vertical="center"/>
    </xf>
    <xf numFmtId="1" fontId="55" fillId="0" borderId="0" xfId="9" applyNumberFormat="1" applyFont="1" applyAlignment="1">
      <alignment horizontal="left" vertical="center"/>
    </xf>
    <xf numFmtId="49" fontId="15" fillId="0" borderId="0" xfId="2" applyNumberFormat="1" applyFont="1" applyAlignment="1">
      <alignment horizontal="left" vertical="top" wrapText="1"/>
    </xf>
    <xf numFmtId="2" fontId="17" fillId="4" borderId="50" xfId="8" applyNumberFormat="1" applyFont="1" applyFill="1" applyBorder="1" applyAlignment="1">
      <alignment horizontal="center" vertical="center"/>
    </xf>
    <xf numFmtId="2" fontId="17" fillId="4" borderId="51" xfId="8" applyNumberFormat="1" applyFont="1" applyFill="1" applyBorder="1" applyAlignment="1">
      <alignment horizontal="center" vertical="center"/>
    </xf>
    <xf numFmtId="3" fontId="17" fillId="4" borderId="38" xfId="8" applyNumberFormat="1" applyFont="1" applyFill="1" applyBorder="1" applyAlignment="1">
      <alignment horizontal="center" vertical="center"/>
    </xf>
    <xf numFmtId="0" fontId="38" fillId="4" borderId="39" xfId="0" applyFont="1" applyFill="1" applyBorder="1" applyAlignment="1">
      <alignment horizontal="center" vertical="center"/>
    </xf>
    <xf numFmtId="2" fontId="17" fillId="4" borderId="31" xfId="8" applyNumberFormat="1" applyFont="1" applyFill="1" applyBorder="1" applyAlignment="1">
      <alignment horizontal="center" vertical="center" wrapText="1"/>
    </xf>
    <xf numFmtId="2" fontId="17" fillId="4" borderId="124" xfId="8" applyNumberFormat="1" applyFont="1" applyFill="1" applyBorder="1" applyAlignment="1">
      <alignment horizontal="center" vertical="center" wrapText="1"/>
    </xf>
    <xf numFmtId="2" fontId="17" fillId="4" borderId="50" xfId="8" applyNumberFormat="1" applyFont="1" applyFill="1" applyBorder="1" applyAlignment="1">
      <alignment horizontal="center" vertical="center" wrapText="1"/>
    </xf>
    <xf numFmtId="2" fontId="17" fillId="4" borderId="51" xfId="8" applyNumberFormat="1" applyFont="1" applyFill="1" applyBorder="1" applyAlignment="1">
      <alignment horizontal="center" vertical="center" wrapText="1"/>
    </xf>
    <xf numFmtId="2" fontId="41" fillId="4" borderId="50" xfId="8" applyNumberFormat="1" applyFont="1" applyFill="1" applyBorder="1" applyAlignment="1">
      <alignment horizontal="center" vertical="center"/>
    </xf>
    <xf numFmtId="2" fontId="41" fillId="4" borderId="51" xfId="8" applyNumberFormat="1" applyFont="1" applyFill="1" applyBorder="1" applyAlignment="1">
      <alignment horizontal="center" vertical="center"/>
    </xf>
    <xf numFmtId="0" fontId="15" fillId="0" borderId="0" xfId="0" applyFont="1" applyAlignment="1">
      <alignment horizontal="left" wrapText="1"/>
    </xf>
  </cellXfs>
  <cellStyles count="12">
    <cellStyle name="Comma 2 5" xfId="6" xr:uid="{D0AFDE4A-FC08-495E-A94F-2EA93788E1CB}"/>
    <cellStyle name="Comma 9" xfId="3" xr:uid="{4B1C9F22-709B-4C1C-862B-C1BB351A851D}"/>
    <cellStyle name="Įprastas" xfId="0" builtinId="0"/>
    <cellStyle name="Normal 2 2" xfId="4" xr:uid="{8A353E43-645A-4C0C-9C87-13EE87DB9A85}"/>
    <cellStyle name="Normal 2 3" xfId="10" xr:uid="{980E38C8-2AD9-4F2A-AB25-79BCEB5F00D2}"/>
    <cellStyle name="Normal 2 4" xfId="8" xr:uid="{32F4A5DD-1836-4CE2-85C2-B2CC254B8CB6}"/>
    <cellStyle name="Normal 2 5" xfId="5" xr:uid="{21F6B20E-1084-48C5-9EDD-750E324483B3}"/>
    <cellStyle name="Normal 2 6" xfId="7" xr:uid="{2319E074-DE1B-41BC-8B88-934D1DC5102E}"/>
    <cellStyle name="Normal 2 7" xfId="2" xr:uid="{A55896E5-94A7-4506-935B-62C98B6DFAD0}"/>
    <cellStyle name="Normal 4 2" xfId="1" xr:uid="{EA5DEDE2-F521-415A-A1A9-2CAE77C6B6B4}"/>
    <cellStyle name="Normal 5 2" xfId="11" xr:uid="{86CF96E4-B66D-47FE-B806-D113AE04B347}"/>
    <cellStyle name="Normal_Kainos skaiciavimai_Kvedarna_2007" xfId="9" xr:uid="{904DE81D-1E14-48CB-9E0C-7BF20C3B9CD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6F89C-D193-4029-8281-28A8CA22074F}">
  <sheetPr codeName="Sheet9">
    <tabColor theme="0" tint="-0.14999847407452621"/>
  </sheetPr>
  <dimension ref="C2:E25"/>
  <sheetViews>
    <sheetView tabSelected="1" workbookViewId="0"/>
  </sheetViews>
  <sheetFormatPr defaultRowHeight="14.5"/>
  <cols>
    <col min="3" max="3" width="10.08984375" customWidth="1"/>
    <col min="4" max="4" width="58.08984375" customWidth="1"/>
    <col min="5" max="5" width="25.81640625" customWidth="1"/>
    <col min="6" max="6" width="31.08984375" customWidth="1"/>
  </cols>
  <sheetData>
    <row r="2" spans="3:5" ht="57.5">
      <c r="E2" s="1" t="s">
        <v>0</v>
      </c>
    </row>
    <row r="3" spans="3:5" ht="45">
      <c r="C3" s="1"/>
      <c r="D3" s="2" t="s">
        <v>1</v>
      </c>
    </row>
    <row r="4" spans="3:5" ht="15" thickBot="1"/>
    <row r="5" spans="3:5" ht="15" thickBot="1">
      <c r="C5" s="3" t="s">
        <v>2</v>
      </c>
      <c r="D5" s="3" t="s">
        <v>3</v>
      </c>
      <c r="E5" s="4" t="s">
        <v>4</v>
      </c>
    </row>
    <row r="6" spans="3:5">
      <c r="C6" s="5" t="s">
        <v>5</v>
      </c>
      <c r="D6" s="6" t="s">
        <v>6</v>
      </c>
      <c r="E6" s="7"/>
    </row>
    <row r="7" spans="3:5">
      <c r="C7" s="5" t="s">
        <v>7</v>
      </c>
      <c r="D7" s="8" t="s">
        <v>8</v>
      </c>
      <c r="E7" s="5">
        <v>4</v>
      </c>
    </row>
    <row r="8" spans="3:5">
      <c r="C8" s="5" t="s">
        <v>7</v>
      </c>
      <c r="D8" s="8" t="s">
        <v>9</v>
      </c>
      <c r="E8" s="9" t="s">
        <v>10</v>
      </c>
    </row>
    <row r="9" spans="3:5" ht="15" thickBot="1">
      <c r="C9" s="10" t="s">
        <v>7</v>
      </c>
      <c r="D9" s="11" t="s">
        <v>11</v>
      </c>
      <c r="E9" s="10" t="s">
        <v>10</v>
      </c>
    </row>
    <row r="10" spans="3:5">
      <c r="C10" s="12" t="s">
        <v>12</v>
      </c>
      <c r="D10" s="13" t="s">
        <v>13</v>
      </c>
      <c r="E10" s="12"/>
    </row>
    <row r="11" spans="3:5">
      <c r="C11" s="14" t="s">
        <v>14</v>
      </c>
      <c r="D11" s="15" t="s">
        <v>15</v>
      </c>
      <c r="E11" s="14" t="s">
        <v>16</v>
      </c>
    </row>
    <row r="12" spans="3:5">
      <c r="C12" s="16" t="s">
        <v>17</v>
      </c>
      <c r="D12" s="17" t="s">
        <v>18</v>
      </c>
      <c r="E12" s="16" t="s">
        <v>19</v>
      </c>
    </row>
    <row r="13" spans="3:5">
      <c r="C13" s="5" t="s">
        <v>20</v>
      </c>
      <c r="D13" s="18" t="s">
        <v>21</v>
      </c>
      <c r="E13" s="5">
        <v>50</v>
      </c>
    </row>
    <row r="14" spans="3:5" ht="52.5" thickBot="1">
      <c r="C14" s="10" t="s">
        <v>22</v>
      </c>
      <c r="D14" s="19" t="s">
        <v>23</v>
      </c>
      <c r="E14" s="10">
        <v>35</v>
      </c>
    </row>
    <row r="15" spans="3:5">
      <c r="C15" s="12" t="s">
        <v>24</v>
      </c>
      <c r="D15" s="13" t="s">
        <v>25</v>
      </c>
      <c r="E15" s="12"/>
    </row>
    <row r="16" spans="3:5" ht="52">
      <c r="C16" s="10" t="s">
        <v>26</v>
      </c>
      <c r="D16" s="19" t="s">
        <v>27</v>
      </c>
      <c r="E16" s="10">
        <v>10</v>
      </c>
    </row>
    <row r="17" spans="3:5" ht="15" thickBot="1">
      <c r="C17" s="20" t="s">
        <v>28</v>
      </c>
      <c r="D17" s="21" t="s">
        <v>29</v>
      </c>
      <c r="E17" s="20">
        <v>5</v>
      </c>
    </row>
    <row r="18" spans="3:5">
      <c r="C18" s="12" t="s">
        <v>30</v>
      </c>
      <c r="D18" s="13" t="s">
        <v>31</v>
      </c>
      <c r="E18" s="12"/>
    </row>
    <row r="19" spans="3:5">
      <c r="C19" s="10" t="s">
        <v>32</v>
      </c>
      <c r="D19" s="18" t="s">
        <v>33</v>
      </c>
      <c r="E19" s="22">
        <v>6</v>
      </c>
    </row>
    <row r="20" spans="3:5" ht="26.5" thickBot="1">
      <c r="C20" s="5" t="s">
        <v>34</v>
      </c>
      <c r="D20" s="19" t="s">
        <v>35</v>
      </c>
      <c r="E20" s="5">
        <v>6</v>
      </c>
    </row>
    <row r="21" spans="3:5">
      <c r="C21" s="12" t="s">
        <v>36</v>
      </c>
      <c r="D21" s="13" t="s">
        <v>37</v>
      </c>
      <c r="E21" s="23"/>
    </row>
    <row r="22" spans="3:5">
      <c r="C22" s="5" t="s">
        <v>38</v>
      </c>
      <c r="D22" s="8" t="s">
        <v>39</v>
      </c>
      <c r="E22" s="5">
        <v>7</v>
      </c>
    </row>
    <row r="23" spans="3:5" ht="26.5" thickBot="1">
      <c r="C23" s="20" t="s">
        <v>40</v>
      </c>
      <c r="D23" s="24" t="s">
        <v>41</v>
      </c>
      <c r="E23" s="20">
        <v>10</v>
      </c>
    </row>
    <row r="24" spans="3:5">
      <c r="C24" s="25"/>
      <c r="E24" s="26"/>
    </row>
    <row r="25" spans="3:5">
      <c r="D25" s="27"/>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C73C-401A-4DF7-A161-A4D0C6174DB9}">
  <sheetPr codeName="Sheet104">
    <tabColor theme="0" tint="-0.14999847407452621"/>
  </sheetPr>
  <dimension ref="A1:R50"/>
  <sheetViews>
    <sheetView workbookViewId="0"/>
  </sheetViews>
  <sheetFormatPr defaultRowHeight="14.5"/>
  <cols>
    <col min="2" max="2" width="8.7265625" customWidth="1"/>
    <col min="3" max="3" width="88.54296875" customWidth="1"/>
    <col min="4" max="4" width="17.26953125" customWidth="1"/>
    <col min="5" max="6" width="24" customWidth="1"/>
    <col min="7" max="7" width="29.08984375" customWidth="1"/>
    <col min="8" max="18" width="8.7265625" style="134"/>
  </cols>
  <sheetData>
    <row r="1" spans="1:7">
      <c r="A1" s="509"/>
      <c r="B1" s="509"/>
      <c r="C1" s="509"/>
      <c r="D1" s="509"/>
      <c r="E1" s="509"/>
      <c r="F1" s="509"/>
      <c r="G1" s="509"/>
    </row>
    <row r="2" spans="1:7" ht="57.5">
      <c r="A2" s="509"/>
      <c r="B2" s="509"/>
      <c r="C2" s="509"/>
      <c r="D2" s="509"/>
      <c r="E2" s="509"/>
      <c r="F2" s="509"/>
      <c r="G2" s="1" t="s">
        <v>1134</v>
      </c>
    </row>
    <row r="3" spans="1:7">
      <c r="A3" s="509"/>
      <c r="B3" s="509"/>
      <c r="C3" s="28" t="s">
        <v>1269</v>
      </c>
      <c r="D3" s="509"/>
      <c r="E3" s="509"/>
      <c r="F3" s="509"/>
      <c r="G3" s="509"/>
    </row>
    <row r="4" spans="1:7">
      <c r="A4" s="509"/>
      <c r="B4" s="509"/>
      <c r="C4" s="28" t="s">
        <v>1270</v>
      </c>
      <c r="D4" s="509"/>
      <c r="E4" s="509"/>
      <c r="F4" s="509"/>
      <c r="G4" s="509"/>
    </row>
    <row r="5" spans="1:7">
      <c r="A5" s="509"/>
      <c r="B5" s="509"/>
      <c r="C5" s="509"/>
      <c r="D5" s="509"/>
      <c r="E5" s="509"/>
      <c r="F5" s="509"/>
      <c r="G5" s="509"/>
    </row>
    <row r="6" spans="1:7">
      <c r="A6" s="509"/>
      <c r="B6" s="509"/>
      <c r="C6" s="956" t="s">
        <v>1135</v>
      </c>
      <c r="D6" s="509"/>
      <c r="E6" s="509"/>
      <c r="F6" s="509"/>
      <c r="G6" s="509"/>
    </row>
    <row r="7" spans="1:7" ht="15" thickBot="1">
      <c r="A7" s="509"/>
      <c r="B7" s="509"/>
      <c r="C7" s="509"/>
      <c r="D7" s="509"/>
      <c r="E7" s="509"/>
      <c r="F7" s="509"/>
      <c r="G7" s="509"/>
    </row>
    <row r="8" spans="1:7" ht="32.25" customHeight="1" thickBot="1">
      <c r="A8" s="509"/>
      <c r="B8" s="957" t="s">
        <v>2</v>
      </c>
      <c r="C8" s="957" t="s">
        <v>1136</v>
      </c>
      <c r="D8" s="958" t="s">
        <v>678</v>
      </c>
      <c r="E8" s="1194" t="s">
        <v>46</v>
      </c>
      <c r="F8" s="1195"/>
      <c r="G8" s="959" t="s">
        <v>1137</v>
      </c>
    </row>
    <row r="9" spans="1:7" ht="26.5" thickBot="1">
      <c r="A9" s="509"/>
      <c r="B9" s="957"/>
      <c r="C9" s="957"/>
      <c r="D9" s="958"/>
      <c r="E9" s="960" t="s">
        <v>1138</v>
      </c>
      <c r="F9" s="960" t="s">
        <v>1139</v>
      </c>
      <c r="G9" s="959"/>
    </row>
    <row r="10" spans="1:7" ht="15" thickBot="1">
      <c r="A10" s="509"/>
      <c r="B10" s="957" t="s">
        <v>1140</v>
      </c>
      <c r="C10" s="957" t="s">
        <v>1141</v>
      </c>
      <c r="D10" s="957" t="s">
        <v>799</v>
      </c>
      <c r="E10" s="961">
        <f>E11+E25</f>
        <v>59.264009990009995</v>
      </c>
      <c r="F10" s="962">
        <f>F11+F25</f>
        <v>63.750000000000007</v>
      </c>
      <c r="G10" s="959"/>
    </row>
    <row r="11" spans="1:7" ht="15" thickBot="1">
      <c r="A11" s="509"/>
      <c r="B11" s="963" t="s">
        <v>1142</v>
      </c>
      <c r="C11" s="963" t="s">
        <v>1143</v>
      </c>
      <c r="D11" s="963" t="s">
        <v>799</v>
      </c>
      <c r="E11" s="964">
        <f>E13+E17+E21+E22+E23+E24</f>
        <v>58.029980396596336</v>
      </c>
      <c r="F11" s="965">
        <f>F13+F17+F21+F22+F23+F24</f>
        <v>62.405526773866683</v>
      </c>
      <c r="G11" s="966"/>
    </row>
    <row r="12" spans="1:7" ht="15" thickBot="1">
      <c r="A12" s="509"/>
      <c r="B12" s="967" t="s">
        <v>1144</v>
      </c>
      <c r="C12" s="967" t="s">
        <v>1145</v>
      </c>
      <c r="D12" s="967" t="s">
        <v>799</v>
      </c>
      <c r="E12" s="968">
        <f>E13+E17+E22+E21</f>
        <v>30.870680319680318</v>
      </c>
      <c r="F12" s="969">
        <f>F13+F17+F22+F21</f>
        <v>35</v>
      </c>
      <c r="G12" s="970"/>
    </row>
    <row r="13" spans="1:7">
      <c r="A13" s="509"/>
      <c r="B13" s="971" t="s">
        <v>130</v>
      </c>
      <c r="C13" s="971" t="s">
        <v>1146</v>
      </c>
      <c r="D13" s="972" t="s">
        <v>799</v>
      </c>
      <c r="E13" s="973">
        <f>SUM(E14:E16)</f>
        <v>9.7544955044955053</v>
      </c>
      <c r="F13" s="974">
        <f>SUM(F14:F16)</f>
        <v>11</v>
      </c>
      <c r="G13" s="975"/>
    </row>
    <row r="14" spans="1:7">
      <c r="A14" s="509"/>
      <c r="B14" s="976" t="s">
        <v>1147</v>
      </c>
      <c r="C14" s="977" t="s">
        <v>1148</v>
      </c>
      <c r="D14" s="976" t="s">
        <v>799</v>
      </c>
      <c r="E14" s="978">
        <v>1.9287212787212789</v>
      </c>
      <c r="F14" s="979">
        <v>2</v>
      </c>
      <c r="G14" s="980"/>
    </row>
    <row r="15" spans="1:7">
      <c r="A15" s="509"/>
      <c r="B15" s="976" t="s">
        <v>1149</v>
      </c>
      <c r="C15" s="977" t="s">
        <v>1150</v>
      </c>
      <c r="D15" s="976" t="s">
        <v>799</v>
      </c>
      <c r="E15" s="978">
        <v>0.83581418581418576</v>
      </c>
      <c r="F15" s="979">
        <v>1</v>
      </c>
      <c r="G15" s="980"/>
    </row>
    <row r="16" spans="1:7" ht="15" thickBot="1">
      <c r="A16" s="509"/>
      <c r="B16" s="981" t="s">
        <v>1151</v>
      </c>
      <c r="C16" s="982" t="s">
        <v>1152</v>
      </c>
      <c r="D16" s="981" t="s">
        <v>799</v>
      </c>
      <c r="E16" s="983">
        <v>6.9899600399600406</v>
      </c>
      <c r="F16" s="984">
        <v>8</v>
      </c>
      <c r="G16" s="985"/>
    </row>
    <row r="17" spans="1:7" ht="40.5">
      <c r="A17" s="509"/>
      <c r="B17" s="986" t="s">
        <v>132</v>
      </c>
      <c r="C17" s="986" t="s">
        <v>1153</v>
      </c>
      <c r="D17" s="987" t="s">
        <v>799</v>
      </c>
      <c r="E17" s="988">
        <f>SUM(E18:E20)</f>
        <v>15.435165834165833</v>
      </c>
      <c r="F17" s="989">
        <f>SUM(F18:F20)</f>
        <v>18</v>
      </c>
      <c r="G17" s="990"/>
    </row>
    <row r="18" spans="1:7">
      <c r="A18" s="509"/>
      <c r="B18" s="976" t="s">
        <v>1154</v>
      </c>
      <c r="C18" s="977" t="s">
        <v>1155</v>
      </c>
      <c r="D18" s="976" t="s">
        <v>799</v>
      </c>
      <c r="E18" s="978">
        <v>3.1518981018981016</v>
      </c>
      <c r="F18" s="979">
        <v>5</v>
      </c>
      <c r="G18" s="980"/>
    </row>
    <row r="19" spans="1:7">
      <c r="A19" s="509"/>
      <c r="B19" s="976" t="s">
        <v>1156</v>
      </c>
      <c r="C19" s="977" t="s">
        <v>1157</v>
      </c>
      <c r="D19" s="976" t="s">
        <v>799</v>
      </c>
      <c r="E19" s="978">
        <v>10.44260839160839</v>
      </c>
      <c r="F19" s="979">
        <v>11</v>
      </c>
      <c r="G19" s="980"/>
    </row>
    <row r="20" spans="1:7" ht="15" thickBot="1">
      <c r="A20" s="509"/>
      <c r="B20" s="976" t="s">
        <v>1158</v>
      </c>
      <c r="C20" s="977" t="s">
        <v>1159</v>
      </c>
      <c r="D20" s="976" t="s">
        <v>799</v>
      </c>
      <c r="E20" s="978">
        <v>1.8406593406593408</v>
      </c>
      <c r="F20" s="979">
        <v>2</v>
      </c>
      <c r="G20" s="980"/>
    </row>
    <row r="21" spans="1:7" ht="15" thickBot="1">
      <c r="A21" s="509"/>
      <c r="B21" s="991" t="s">
        <v>134</v>
      </c>
      <c r="C21" s="991" t="s">
        <v>1160</v>
      </c>
      <c r="D21" s="992" t="s">
        <v>799</v>
      </c>
      <c r="E21" s="993">
        <v>1</v>
      </c>
      <c r="F21" s="994">
        <v>1</v>
      </c>
      <c r="G21" s="959"/>
    </row>
    <row r="22" spans="1:7" ht="15" thickBot="1">
      <c r="A22" s="509"/>
      <c r="B22" s="991" t="s">
        <v>1161</v>
      </c>
      <c r="C22" s="995" t="s">
        <v>1162</v>
      </c>
      <c r="D22" s="991" t="s">
        <v>799</v>
      </c>
      <c r="E22" s="993">
        <v>4.6810189810189815</v>
      </c>
      <c r="F22" s="994">
        <v>5</v>
      </c>
      <c r="G22" s="959"/>
    </row>
    <row r="23" spans="1:7" ht="15" thickBot="1">
      <c r="A23" s="509"/>
      <c r="B23" s="957" t="s">
        <v>1163</v>
      </c>
      <c r="C23" s="957" t="s">
        <v>1164</v>
      </c>
      <c r="D23" s="957" t="s">
        <v>799</v>
      </c>
      <c r="E23" s="993">
        <v>15.915418367564241</v>
      </c>
      <c r="F23" s="994">
        <v>15.731397216094519</v>
      </c>
      <c r="G23" s="959"/>
    </row>
    <row r="24" spans="1:7" ht="15" thickBot="1">
      <c r="A24" s="509"/>
      <c r="B24" s="957" t="s">
        <v>296</v>
      </c>
      <c r="C24" s="996" t="s">
        <v>1165</v>
      </c>
      <c r="D24" s="957" t="s">
        <v>799</v>
      </c>
      <c r="E24" s="993">
        <v>11.243881709351774</v>
      </c>
      <c r="F24" s="994">
        <v>11.674129557772165</v>
      </c>
      <c r="G24" s="959"/>
    </row>
    <row r="25" spans="1:7" ht="15" thickBot="1">
      <c r="A25" s="509"/>
      <c r="B25" s="967" t="s">
        <v>1166</v>
      </c>
      <c r="C25" s="967" t="s">
        <v>1167</v>
      </c>
      <c r="D25" s="967" t="s">
        <v>799</v>
      </c>
      <c r="E25" s="997">
        <v>1.2340295934136591</v>
      </c>
      <c r="F25" s="998">
        <v>1.3444732261333217</v>
      </c>
      <c r="G25" s="970"/>
    </row>
    <row r="26" spans="1:7" ht="15" thickBot="1">
      <c r="A26" s="509"/>
      <c r="B26" s="957" t="s">
        <v>1168</v>
      </c>
      <c r="C26" s="999" t="s">
        <v>1169</v>
      </c>
      <c r="D26" s="999"/>
      <c r="E26" s="1000"/>
      <c r="F26" s="1000"/>
      <c r="G26" s="1001"/>
    </row>
    <row r="27" spans="1:7">
      <c r="A27" s="509"/>
      <c r="B27" s="1002" t="s">
        <v>1170</v>
      </c>
      <c r="C27" s="1002" t="s">
        <v>1171</v>
      </c>
      <c r="D27" s="1002" t="s">
        <v>1172</v>
      </c>
      <c r="E27" s="1192">
        <f>IFERROR(E28/E13/12*1000, 0)</f>
        <v>1384.9808183765606</v>
      </c>
      <c r="F27" s="1193"/>
      <c r="G27" s="1003"/>
    </row>
    <row r="28" spans="1:7" ht="15" thickBot="1">
      <c r="A28" s="509"/>
      <c r="B28" s="1004" t="s">
        <v>1173</v>
      </c>
      <c r="C28" s="1005" t="s">
        <v>1174</v>
      </c>
      <c r="D28" s="1004" t="s">
        <v>1175</v>
      </c>
      <c r="E28" s="1196">
        <f>'4'!$E$51</f>
        <v>162.11747</v>
      </c>
      <c r="F28" s="1197"/>
      <c r="G28" s="1006" t="s">
        <v>142</v>
      </c>
    </row>
    <row r="29" spans="1:7">
      <c r="A29" s="509"/>
      <c r="B29" s="986" t="s">
        <v>66</v>
      </c>
      <c r="C29" s="972" t="s">
        <v>1176</v>
      </c>
      <c r="D29" s="972" t="s">
        <v>1172</v>
      </c>
      <c r="E29" s="1198">
        <f>IFERROR(E30/E17/12*1000, 0)</f>
        <v>1312.1620709662577</v>
      </c>
      <c r="F29" s="1199"/>
      <c r="G29" s="1007"/>
    </row>
    <row r="30" spans="1:7" ht="15" thickBot="1">
      <c r="A30" s="509"/>
      <c r="B30" s="1008" t="s">
        <v>571</v>
      </c>
      <c r="C30" s="1005" t="s">
        <v>1177</v>
      </c>
      <c r="D30" s="1004" t="s">
        <v>1175</v>
      </c>
      <c r="E30" s="1184">
        <f>'4'!$I$51</f>
        <v>243.04127</v>
      </c>
      <c r="F30" s="1185"/>
      <c r="G30" s="1006" t="s">
        <v>142</v>
      </c>
    </row>
    <row r="31" spans="1:7">
      <c r="A31" s="509"/>
      <c r="B31" s="967" t="s">
        <v>68</v>
      </c>
      <c r="C31" s="1009" t="s">
        <v>1178</v>
      </c>
      <c r="D31" s="972" t="s">
        <v>1172</v>
      </c>
      <c r="E31" s="1200">
        <f>IFERROR(E32/E21/12*1000, 0)</f>
        <v>1085.9383333333333</v>
      </c>
      <c r="F31" s="1201"/>
      <c r="G31" s="1007"/>
    </row>
    <row r="32" spans="1:7" ht="15" thickBot="1">
      <c r="A32" s="509"/>
      <c r="B32" s="1008" t="s">
        <v>1179</v>
      </c>
      <c r="C32" s="1005" t="s">
        <v>1180</v>
      </c>
      <c r="D32" s="1004" t="s">
        <v>1175</v>
      </c>
      <c r="E32" s="1184">
        <f>'4'!$M$51</f>
        <v>13.03126</v>
      </c>
      <c r="F32" s="1185"/>
      <c r="G32" s="1006" t="s">
        <v>142</v>
      </c>
    </row>
    <row r="33" spans="1:10">
      <c r="A33" s="509"/>
      <c r="B33" s="972" t="s">
        <v>70</v>
      </c>
      <c r="C33" s="1010" t="s">
        <v>1181</v>
      </c>
      <c r="D33" s="967" t="s">
        <v>1172</v>
      </c>
      <c r="E33" s="1192">
        <f>IFERROR(E34/E22/12*1000, 0)</f>
        <v>1224.6945283877892</v>
      </c>
      <c r="F33" s="1193"/>
      <c r="G33" s="1011"/>
    </row>
    <row r="34" spans="1:10" ht="15" thickBot="1">
      <c r="A34" s="509"/>
      <c r="B34" s="1008" t="s">
        <v>1182</v>
      </c>
      <c r="C34" s="1005" t="s">
        <v>1183</v>
      </c>
      <c r="D34" s="1004" t="s">
        <v>1175</v>
      </c>
      <c r="E34" s="1184">
        <f>'4'!$O$51</f>
        <v>68.793819999999982</v>
      </c>
      <c r="F34" s="1185"/>
      <c r="G34" s="1006" t="s">
        <v>142</v>
      </c>
    </row>
    <row r="35" spans="1:10">
      <c r="A35" s="509"/>
      <c r="B35" s="972" t="s">
        <v>72</v>
      </c>
      <c r="C35" s="987" t="s">
        <v>1184</v>
      </c>
      <c r="D35" s="972" t="s">
        <v>1172</v>
      </c>
      <c r="E35" s="1192">
        <f>IFERROR(E36/E23/12*1000, 0)</f>
        <v>1695.873034052149</v>
      </c>
      <c r="F35" s="1193"/>
      <c r="G35" s="1007"/>
    </row>
    <row r="36" spans="1:10" ht="15" thickBot="1">
      <c r="A36" s="509"/>
      <c r="B36" s="1008" t="s">
        <v>913</v>
      </c>
      <c r="C36" s="1005" t="s">
        <v>1185</v>
      </c>
      <c r="D36" s="1004" t="s">
        <v>1175</v>
      </c>
      <c r="E36" s="1184">
        <f>'4'!E105+'4'!I105+'4'!M105++'4'!O105</f>
        <v>323.88634602252563</v>
      </c>
      <c r="F36" s="1185"/>
      <c r="G36" s="1006" t="s">
        <v>142</v>
      </c>
    </row>
    <row r="37" spans="1:10">
      <c r="A37" s="509"/>
      <c r="B37" s="972" t="s">
        <v>458</v>
      </c>
      <c r="C37" s="987" t="s">
        <v>1186</v>
      </c>
      <c r="D37" s="972" t="s">
        <v>1172</v>
      </c>
      <c r="E37" s="1192">
        <f>IFERROR(E38/E24/12*1000, 0)</f>
        <v>2389.9047683668559</v>
      </c>
      <c r="F37" s="1193"/>
      <c r="G37" s="1007"/>
    </row>
    <row r="38" spans="1:10" ht="15" thickBot="1">
      <c r="A38" s="509"/>
      <c r="B38" s="1008" t="s">
        <v>1187</v>
      </c>
      <c r="C38" s="1005" t="s">
        <v>1188</v>
      </c>
      <c r="D38" s="1004" t="s">
        <v>1175</v>
      </c>
      <c r="E38" s="1184">
        <f>'4'!E200+'4'!I200+'4'!M200+'4'!O200</f>
        <v>322.46167814559215</v>
      </c>
      <c r="F38" s="1185"/>
      <c r="G38" s="1006" t="s">
        <v>142</v>
      </c>
    </row>
    <row r="39" spans="1:10" ht="15" thickBot="1">
      <c r="A39" s="509"/>
      <c r="B39" s="1012" t="s">
        <v>462</v>
      </c>
      <c r="C39" s="1013" t="s">
        <v>1189</v>
      </c>
      <c r="D39" s="1014" t="s">
        <v>1172</v>
      </c>
      <c r="E39" s="1186">
        <f>IFERROR((E28+E30+E32+E34+E36+E38)/E11/12*1000, 0)</f>
        <v>1627.5090858531917</v>
      </c>
      <c r="F39" s="1187"/>
      <c r="G39" s="1015"/>
    </row>
    <row r="40" spans="1:10" ht="26.5" thickBot="1">
      <c r="A40" s="509"/>
      <c r="B40" s="957" t="s">
        <v>466</v>
      </c>
      <c r="C40" s="1016" t="s">
        <v>1190</v>
      </c>
      <c r="D40" s="957" t="s">
        <v>799</v>
      </c>
      <c r="E40" s="1188">
        <f>IFERROR((E12+E23)/E24, 0)</f>
        <v>4.1610272943668178</v>
      </c>
      <c r="F40" s="1189"/>
      <c r="G40" s="959"/>
    </row>
    <row r="41" spans="1:10">
      <c r="A41" s="509"/>
      <c r="B41" s="509"/>
      <c r="C41" s="1017"/>
      <c r="D41" s="509"/>
      <c r="E41" s="509"/>
      <c r="F41" s="509"/>
      <c r="G41" s="509"/>
    </row>
    <row r="42" spans="1:10">
      <c r="A42" s="509"/>
      <c r="B42" s="509"/>
      <c r="C42" s="92" t="s">
        <v>1191</v>
      </c>
      <c r="D42" s="509"/>
      <c r="E42" s="509"/>
      <c r="F42" s="509"/>
      <c r="G42" s="509"/>
    </row>
    <row r="43" spans="1:10">
      <c r="B43" s="1190" t="s">
        <v>1192</v>
      </c>
      <c r="C43" s="1190"/>
      <c r="D43" s="134"/>
      <c r="E43" s="134"/>
      <c r="F43" s="134"/>
      <c r="G43" s="134"/>
    </row>
    <row r="44" spans="1:10">
      <c r="B44" s="1191" t="s">
        <v>1193</v>
      </c>
      <c r="C44" s="1191"/>
      <c r="D44" s="1191"/>
      <c r="E44" s="1191"/>
      <c r="F44" s="1191"/>
      <c r="G44" s="1191"/>
      <c r="H44" s="1191"/>
      <c r="I44" s="1191"/>
      <c r="J44" s="1191"/>
    </row>
    <row r="45" spans="1:10">
      <c r="B45" s="1191"/>
      <c r="C45" s="1191"/>
      <c r="D45" s="1191"/>
      <c r="E45" s="1191"/>
      <c r="F45" s="1191"/>
      <c r="G45" s="1191"/>
      <c r="H45" s="1191"/>
      <c r="I45" s="1191"/>
      <c r="J45" s="1191"/>
    </row>
    <row r="46" spans="1:10">
      <c r="B46" s="1191"/>
      <c r="C46" s="1191"/>
      <c r="D46" s="1191"/>
      <c r="E46" s="1191"/>
      <c r="F46" s="1191"/>
      <c r="G46" s="1191"/>
      <c r="H46" s="1191"/>
      <c r="I46" s="1191"/>
      <c r="J46" s="1191"/>
    </row>
    <row r="47" spans="1:10">
      <c r="B47" s="1191"/>
      <c r="C47" s="1191"/>
      <c r="D47" s="1191"/>
      <c r="E47" s="1191"/>
      <c r="F47" s="1191"/>
      <c r="G47" s="1191"/>
      <c r="H47" s="1191"/>
      <c r="I47" s="1191"/>
      <c r="J47" s="1191"/>
    </row>
    <row r="48" spans="1:10">
      <c r="B48" s="1191"/>
      <c r="C48" s="1191"/>
      <c r="D48" s="1191"/>
      <c r="E48" s="1191"/>
      <c r="F48" s="1191"/>
      <c r="G48" s="1191"/>
      <c r="H48" s="1191"/>
      <c r="I48" s="1191"/>
      <c r="J48" s="1191"/>
    </row>
    <row r="49" spans="2:10">
      <c r="B49" s="1191"/>
      <c r="C49" s="1191"/>
      <c r="D49" s="1191"/>
      <c r="E49" s="1191"/>
      <c r="F49" s="1191"/>
      <c r="G49" s="1191"/>
      <c r="H49" s="1191"/>
      <c r="I49" s="1191"/>
      <c r="J49" s="1191"/>
    </row>
    <row r="50" spans="2:10">
      <c r="B50" s="1191"/>
      <c r="C50" s="1191"/>
      <c r="D50" s="1191"/>
      <c r="E50" s="1191"/>
      <c r="F50" s="1191"/>
      <c r="G50" s="1191"/>
      <c r="H50" s="1191"/>
      <c r="I50" s="1191"/>
      <c r="J50" s="1191"/>
    </row>
  </sheetData>
  <mergeCells count="17">
    <mergeCell ref="E37:F37"/>
    <mergeCell ref="E8:F8"/>
    <mergeCell ref="E27:F27"/>
    <mergeCell ref="E28:F28"/>
    <mergeCell ref="E29:F29"/>
    <mergeCell ref="E30:F30"/>
    <mergeCell ref="E31:F31"/>
    <mergeCell ref="E32:F32"/>
    <mergeCell ref="E33:F33"/>
    <mergeCell ref="E34:F34"/>
    <mergeCell ref="E35:F35"/>
    <mergeCell ref="E36:F36"/>
    <mergeCell ref="E38:F38"/>
    <mergeCell ref="E39:F39"/>
    <mergeCell ref="E40:F40"/>
    <mergeCell ref="B43:C43"/>
    <mergeCell ref="B44:J5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BFA0-208A-438A-81B2-63B654209FDB}">
  <sheetPr codeName="Sheet105">
    <tabColor theme="0" tint="-0.14999847407452621"/>
  </sheetPr>
  <dimension ref="A1:L58"/>
  <sheetViews>
    <sheetView workbookViewId="0"/>
  </sheetViews>
  <sheetFormatPr defaultRowHeight="14.5"/>
  <cols>
    <col min="2" max="2" width="10.36328125" customWidth="1"/>
    <col min="3" max="3" width="90.36328125" customWidth="1"/>
    <col min="4" max="4" width="20.26953125" customWidth="1"/>
    <col min="5" max="5" width="19.81640625" customWidth="1"/>
    <col min="6" max="6" width="43.08984375" customWidth="1"/>
    <col min="7" max="12" width="8.7265625" style="134"/>
  </cols>
  <sheetData>
    <row r="1" spans="1:6">
      <c r="A1" s="509"/>
      <c r="B1" s="509"/>
      <c r="C1" s="509"/>
      <c r="D1" s="509"/>
      <c r="E1" s="509"/>
      <c r="F1" s="509"/>
    </row>
    <row r="2" spans="1:6" ht="34.5">
      <c r="A2" s="509"/>
      <c r="B2" s="509"/>
      <c r="C2" s="509"/>
      <c r="D2" s="509"/>
      <c r="E2" s="509"/>
      <c r="F2" s="511" t="s">
        <v>1194</v>
      </c>
    </row>
    <row r="3" spans="1:6">
      <c r="A3" s="509"/>
      <c r="B3" s="509"/>
      <c r="C3" s="28" t="s">
        <v>1269</v>
      </c>
      <c r="D3" s="509"/>
      <c r="E3" s="509"/>
      <c r="F3" s="509"/>
    </row>
    <row r="4" spans="1:6">
      <c r="A4" s="509"/>
      <c r="B4" s="509"/>
      <c r="C4" s="28" t="s">
        <v>1270</v>
      </c>
      <c r="D4" s="509"/>
      <c r="E4" s="509"/>
      <c r="F4" s="509"/>
    </row>
    <row r="5" spans="1:6">
      <c r="A5" s="509"/>
      <c r="B5" s="509"/>
      <c r="C5" s="509"/>
      <c r="D5" s="509"/>
      <c r="E5" s="509"/>
      <c r="F5" s="509"/>
    </row>
    <row r="6" spans="1:6">
      <c r="A6" s="509"/>
      <c r="B6" s="509"/>
      <c r="C6" s="956" t="s">
        <v>1195</v>
      </c>
      <c r="D6" s="509"/>
      <c r="E6" s="509"/>
      <c r="F6" s="509"/>
    </row>
    <row r="7" spans="1:6" ht="15" thickBot="1">
      <c r="A7" s="509"/>
      <c r="B7" s="509"/>
      <c r="C7" s="509"/>
      <c r="D7" s="509"/>
      <c r="E7" s="509"/>
      <c r="F7" s="509"/>
    </row>
    <row r="8" spans="1:6" ht="15" thickBot="1">
      <c r="A8" s="509"/>
      <c r="B8" s="1018" t="s">
        <v>2</v>
      </c>
      <c r="C8" s="1019" t="s">
        <v>1136</v>
      </c>
      <c r="D8" s="1020" t="s">
        <v>678</v>
      </c>
      <c r="E8" s="1021" t="s">
        <v>46</v>
      </c>
      <c r="F8" s="1022" t="s">
        <v>1137</v>
      </c>
    </row>
    <row r="9" spans="1:6" ht="29.25" customHeight="1">
      <c r="A9" s="509"/>
      <c r="B9" s="1023" t="s">
        <v>1140</v>
      </c>
      <c r="C9" s="1024" t="s">
        <v>1196</v>
      </c>
      <c r="D9" s="1025" t="s">
        <v>1197</v>
      </c>
      <c r="E9" s="1026">
        <f>E10+E18</f>
        <v>3913.8536064349928</v>
      </c>
      <c r="F9" s="1027" t="s">
        <v>1198</v>
      </c>
    </row>
    <row r="10" spans="1:6">
      <c r="A10" s="509"/>
      <c r="B10" s="1028" t="s">
        <v>95</v>
      </c>
      <c r="C10" s="1029" t="s">
        <v>1199</v>
      </c>
      <c r="D10" s="1030" t="s">
        <v>1197</v>
      </c>
      <c r="E10" s="1031">
        <f>SUM(E11:E17)</f>
        <v>494.24576643499319</v>
      </c>
      <c r="F10" s="1032" t="s">
        <v>1198</v>
      </c>
    </row>
    <row r="11" spans="1:6">
      <c r="A11" s="509"/>
      <c r="B11" s="1033" t="s">
        <v>1200</v>
      </c>
      <c r="C11" s="1034" t="s">
        <v>1148</v>
      </c>
      <c r="D11" s="1035" t="s">
        <v>1197</v>
      </c>
      <c r="E11" s="1036">
        <v>66.800550662160234</v>
      </c>
      <c r="F11" s="1032" t="s">
        <v>1198</v>
      </c>
    </row>
    <row r="12" spans="1:6">
      <c r="A12" s="509"/>
      <c r="B12" s="1033" t="s">
        <v>1201</v>
      </c>
      <c r="C12" s="1034" t="s">
        <v>1150</v>
      </c>
      <c r="D12" s="1035" t="s">
        <v>1197</v>
      </c>
      <c r="E12" s="1036">
        <v>42.269440645880678</v>
      </c>
      <c r="F12" s="1032" t="s">
        <v>1198</v>
      </c>
    </row>
    <row r="13" spans="1:6">
      <c r="A13" s="509"/>
      <c r="B13" s="1033" t="s">
        <v>1202</v>
      </c>
      <c r="C13" s="1034" t="s">
        <v>1152</v>
      </c>
      <c r="D13" s="1035" t="s">
        <v>1197</v>
      </c>
      <c r="E13" s="1036">
        <v>42.609794310452969</v>
      </c>
      <c r="F13" s="1032" t="s">
        <v>1198</v>
      </c>
    </row>
    <row r="14" spans="1:6">
      <c r="A14" s="509"/>
      <c r="B14" s="1033" t="s">
        <v>1203</v>
      </c>
      <c r="C14" s="1034" t="s">
        <v>1204</v>
      </c>
      <c r="D14" s="1035" t="s">
        <v>1197</v>
      </c>
      <c r="E14" s="1036">
        <v>79.971231257085861</v>
      </c>
      <c r="F14" s="1032" t="s">
        <v>1198</v>
      </c>
    </row>
    <row r="15" spans="1:6">
      <c r="A15" s="509"/>
      <c r="B15" s="1033" t="s">
        <v>1205</v>
      </c>
      <c r="C15" s="1034" t="s">
        <v>1157</v>
      </c>
      <c r="D15" s="1035" t="s">
        <v>1197</v>
      </c>
      <c r="E15" s="1036">
        <v>244.99239894578511</v>
      </c>
      <c r="F15" s="1032" t="s">
        <v>1198</v>
      </c>
    </row>
    <row r="16" spans="1:6">
      <c r="A16" s="509"/>
      <c r="B16" s="1033" t="s">
        <v>1206</v>
      </c>
      <c r="C16" s="1034" t="s">
        <v>1159</v>
      </c>
      <c r="D16" s="1035" t="s">
        <v>1197</v>
      </c>
      <c r="E16" s="1036">
        <v>14.817798939570329</v>
      </c>
      <c r="F16" s="1032" t="s">
        <v>1198</v>
      </c>
    </row>
    <row r="17" spans="1:6" ht="15" thickBot="1">
      <c r="A17" s="509"/>
      <c r="B17" s="1033" t="s">
        <v>1207</v>
      </c>
      <c r="C17" s="1037" t="s">
        <v>1208</v>
      </c>
      <c r="D17" s="1035" t="s">
        <v>1197</v>
      </c>
      <c r="E17" s="1038">
        <v>2.7845516740579779</v>
      </c>
      <c r="F17" s="1039" t="s">
        <v>1198</v>
      </c>
    </row>
    <row r="18" spans="1:6">
      <c r="A18" s="509"/>
      <c r="B18" s="1028" t="s">
        <v>97</v>
      </c>
      <c r="C18" s="1040" t="s">
        <v>1209</v>
      </c>
      <c r="D18" s="1041" t="s">
        <v>1197</v>
      </c>
      <c r="E18" s="1027">
        <f>SUM(E19:E25)</f>
        <v>3419.6078399999997</v>
      </c>
      <c r="F18" s="1042" t="s">
        <v>1198</v>
      </c>
    </row>
    <row r="19" spans="1:6">
      <c r="A19" s="509"/>
      <c r="B19" s="1033" t="s">
        <v>1210</v>
      </c>
      <c r="C19" s="1034" t="s">
        <v>1148</v>
      </c>
      <c r="D19" s="1033" t="s">
        <v>1197</v>
      </c>
      <c r="E19" s="1043">
        <v>529.14860999999996</v>
      </c>
      <c r="F19" s="1044" t="s">
        <v>1198</v>
      </c>
    </row>
    <row r="20" spans="1:6">
      <c r="A20" s="509"/>
      <c r="B20" s="1033" t="s">
        <v>1211</v>
      </c>
      <c r="C20" s="1034" t="s">
        <v>1150</v>
      </c>
      <c r="D20" s="1033" t="s">
        <v>1197</v>
      </c>
      <c r="E20" s="1043">
        <v>300.51206000000002</v>
      </c>
      <c r="F20" s="1044" t="s">
        <v>1198</v>
      </c>
    </row>
    <row r="21" spans="1:6">
      <c r="A21" s="509"/>
      <c r="B21" s="1033" t="s">
        <v>1212</v>
      </c>
      <c r="C21" s="1034" t="s">
        <v>1152</v>
      </c>
      <c r="D21" s="1033" t="s">
        <v>1197</v>
      </c>
      <c r="E21" s="1043">
        <v>191.44344999999998</v>
      </c>
      <c r="F21" s="1044" t="s">
        <v>1198</v>
      </c>
    </row>
    <row r="22" spans="1:6">
      <c r="A22" s="509"/>
      <c r="B22" s="1033" t="s">
        <v>1213</v>
      </c>
      <c r="C22" s="1034" t="s">
        <v>1204</v>
      </c>
      <c r="D22" s="1033" t="s">
        <v>1197</v>
      </c>
      <c r="E22" s="1043">
        <v>396.24936000000002</v>
      </c>
      <c r="F22" s="1044" t="s">
        <v>1198</v>
      </c>
    </row>
    <row r="23" spans="1:6">
      <c r="A23" s="509"/>
      <c r="B23" s="1033" t="s">
        <v>1214</v>
      </c>
      <c r="C23" s="1034" t="s">
        <v>1157</v>
      </c>
      <c r="D23" s="1033" t="s">
        <v>1197</v>
      </c>
      <c r="E23" s="1043">
        <v>1883.6939000000002</v>
      </c>
      <c r="F23" s="1044" t="s">
        <v>1198</v>
      </c>
    </row>
    <row r="24" spans="1:6">
      <c r="A24" s="509"/>
      <c r="B24" s="1033" t="s">
        <v>1215</v>
      </c>
      <c r="C24" s="1034" t="s">
        <v>1159</v>
      </c>
      <c r="D24" s="1033" t="s">
        <v>1197</v>
      </c>
      <c r="E24" s="1043">
        <v>111.35324</v>
      </c>
      <c r="F24" s="1044" t="s">
        <v>1198</v>
      </c>
    </row>
    <row r="25" spans="1:6" ht="15" thickBot="1">
      <c r="A25" s="509"/>
      <c r="B25" s="1033" t="s">
        <v>1216</v>
      </c>
      <c r="C25" s="1037" t="s">
        <v>1208</v>
      </c>
      <c r="D25" s="1045" t="s">
        <v>1197</v>
      </c>
      <c r="E25" s="1046">
        <v>7.2072200000000004</v>
      </c>
      <c r="F25" s="1044" t="s">
        <v>1198</v>
      </c>
    </row>
    <row r="26" spans="1:6" ht="15" thickBot="1">
      <c r="A26" s="509"/>
      <c r="B26" s="1047" t="s">
        <v>50</v>
      </c>
      <c r="C26" s="1019" t="s">
        <v>1217</v>
      </c>
      <c r="D26" s="1047" t="s">
        <v>1197</v>
      </c>
      <c r="E26" s="1048">
        <f>E27+E31+E35+E37</f>
        <v>4000.6542206057452</v>
      </c>
      <c r="F26" s="1049"/>
    </row>
    <row r="27" spans="1:6">
      <c r="A27" s="509"/>
      <c r="B27" s="1023" t="s">
        <v>130</v>
      </c>
      <c r="C27" s="1050" t="s">
        <v>1146</v>
      </c>
      <c r="D27" s="1023" t="s">
        <v>1197</v>
      </c>
      <c r="E27" s="1051">
        <f>E28+E29+E30</f>
        <v>1172.7839056184939</v>
      </c>
      <c r="F27" s="1042" t="s">
        <v>1198</v>
      </c>
    </row>
    <row r="28" spans="1:6">
      <c r="A28" s="509"/>
      <c r="B28" s="1028" t="s">
        <v>1147</v>
      </c>
      <c r="C28" s="1052" t="s">
        <v>1148</v>
      </c>
      <c r="D28" s="1028" t="s">
        <v>1197</v>
      </c>
      <c r="E28" s="1053">
        <f>E11+E19</f>
        <v>595.94916066216024</v>
      </c>
      <c r="F28" s="1042" t="s">
        <v>1198</v>
      </c>
    </row>
    <row r="29" spans="1:6">
      <c r="A29" s="509"/>
      <c r="B29" s="1028" t="s">
        <v>1149</v>
      </c>
      <c r="C29" s="1052" t="s">
        <v>1150</v>
      </c>
      <c r="D29" s="1028" t="s">
        <v>1197</v>
      </c>
      <c r="E29" s="1053">
        <f>E12+E20</f>
        <v>342.78150064588067</v>
      </c>
      <c r="F29" s="1042" t="s">
        <v>1198</v>
      </c>
    </row>
    <row r="30" spans="1:6" ht="15" thickBot="1">
      <c r="A30" s="509"/>
      <c r="B30" s="1054" t="s">
        <v>1151</v>
      </c>
      <c r="C30" s="1055" t="s">
        <v>1152</v>
      </c>
      <c r="D30" s="1054" t="s">
        <v>1197</v>
      </c>
      <c r="E30" s="1053">
        <f>E13+E21</f>
        <v>234.05324431045295</v>
      </c>
      <c r="F30" s="1056" t="s">
        <v>1198</v>
      </c>
    </row>
    <row r="31" spans="1:6" ht="39">
      <c r="A31" s="509"/>
      <c r="B31" s="1023" t="s">
        <v>132</v>
      </c>
      <c r="C31" s="1057" t="s">
        <v>1153</v>
      </c>
      <c r="D31" s="1023" t="s">
        <v>1197</v>
      </c>
      <c r="E31" s="1051">
        <f>E32+E33+E34</f>
        <v>2731.0779291424415</v>
      </c>
      <c r="F31" s="1058" t="s">
        <v>1198</v>
      </c>
    </row>
    <row r="32" spans="1:6">
      <c r="A32" s="509"/>
      <c r="B32" s="1028" t="s">
        <v>1154</v>
      </c>
      <c r="C32" s="1052" t="s">
        <v>1155</v>
      </c>
      <c r="D32" s="1028" t="s">
        <v>1197</v>
      </c>
      <c r="E32" s="1059">
        <f>E14+E22</f>
        <v>476.22059125708586</v>
      </c>
      <c r="F32" s="1044" t="s">
        <v>1198</v>
      </c>
    </row>
    <row r="33" spans="1:6">
      <c r="A33" s="509"/>
      <c r="B33" s="1028" t="s">
        <v>1156</v>
      </c>
      <c r="C33" s="1052" t="s">
        <v>1157</v>
      </c>
      <c r="D33" s="1028" t="s">
        <v>1197</v>
      </c>
      <c r="E33" s="1059">
        <f>E15+E23</f>
        <v>2128.6862989457854</v>
      </c>
      <c r="F33" s="1044" t="s">
        <v>1198</v>
      </c>
    </row>
    <row r="34" spans="1:6" ht="15" thickBot="1">
      <c r="A34" s="509"/>
      <c r="B34" s="1054" t="s">
        <v>1158</v>
      </c>
      <c r="C34" s="1055" t="s">
        <v>1159</v>
      </c>
      <c r="D34" s="1054" t="s">
        <v>1197</v>
      </c>
      <c r="E34" s="1059">
        <f>E16+E24</f>
        <v>126.17103893957032</v>
      </c>
      <c r="F34" s="1044" t="s">
        <v>1198</v>
      </c>
    </row>
    <row r="35" spans="1:6" ht="15" thickBot="1">
      <c r="A35" s="509"/>
      <c r="B35" s="1018" t="s">
        <v>134</v>
      </c>
      <c r="C35" s="1060" t="s">
        <v>1160</v>
      </c>
      <c r="D35" s="1018" t="s">
        <v>1197</v>
      </c>
      <c r="E35" s="1061">
        <f>E17+E25</f>
        <v>9.9917716740579792</v>
      </c>
      <c r="F35" s="1062" t="s">
        <v>1198</v>
      </c>
    </row>
    <row r="36" spans="1:6" ht="15" thickBot="1">
      <c r="A36" s="509"/>
      <c r="B36" s="1047" t="s">
        <v>1161</v>
      </c>
      <c r="C36" s="1024" t="s">
        <v>1162</v>
      </c>
      <c r="D36" s="1047" t="s">
        <v>1197</v>
      </c>
      <c r="E36" s="1063">
        <v>0.33632982569964887</v>
      </c>
      <c r="F36" s="1062" t="s">
        <v>1198</v>
      </c>
    </row>
    <row r="37" spans="1:6" ht="15" thickBot="1">
      <c r="A37" s="509"/>
      <c r="B37" s="1018" t="s">
        <v>1218</v>
      </c>
      <c r="C37" s="1064" t="s">
        <v>1219</v>
      </c>
      <c r="D37" s="1018" t="s">
        <v>1197</v>
      </c>
      <c r="E37" s="1065">
        <v>86.800614170751828</v>
      </c>
      <c r="F37" s="1062" t="s">
        <v>1220</v>
      </c>
    </row>
    <row r="38" spans="1:6" ht="15" thickBot="1">
      <c r="A38" s="509"/>
      <c r="B38" s="1066" t="s">
        <v>56</v>
      </c>
      <c r="C38" s="1067" t="s">
        <v>1221</v>
      </c>
      <c r="D38" s="1066" t="s">
        <v>1197</v>
      </c>
      <c r="E38" s="1068">
        <v>12.326940191794959</v>
      </c>
      <c r="F38" s="1069"/>
    </row>
    <row r="39" spans="1:6" ht="15" thickBot="1">
      <c r="A39" s="509"/>
      <c r="B39" s="1066" t="s">
        <v>60</v>
      </c>
      <c r="C39" s="1067" t="s">
        <v>1222</v>
      </c>
      <c r="D39" s="1066" t="s">
        <v>1197</v>
      </c>
      <c r="E39" s="1068">
        <v>0</v>
      </c>
      <c r="F39" s="1070"/>
    </row>
    <row r="40" spans="1:6" ht="15" thickBot="1">
      <c r="A40" s="509"/>
      <c r="B40" s="1066" t="s">
        <v>74</v>
      </c>
      <c r="C40" s="1067" t="s">
        <v>1223</v>
      </c>
      <c r="D40" s="1066" t="s">
        <v>1197</v>
      </c>
      <c r="E40" s="1071">
        <f>E26+E38-E39+E36</f>
        <v>4013.3174906232398</v>
      </c>
      <c r="F40" s="1070"/>
    </row>
    <row r="41" spans="1:6" ht="15" thickBot="1">
      <c r="A41" s="509"/>
      <c r="B41" s="1066" t="s">
        <v>76</v>
      </c>
      <c r="C41" s="1072" t="s">
        <v>1224</v>
      </c>
      <c r="D41" s="1060"/>
      <c r="E41" s="1073"/>
      <c r="F41" s="1074"/>
    </row>
    <row r="42" spans="1:6" ht="15">
      <c r="A42" s="1075"/>
      <c r="B42" s="1023" t="s">
        <v>1225</v>
      </c>
      <c r="C42" s="1050" t="s">
        <v>1226</v>
      </c>
      <c r="D42" s="1023" t="s">
        <v>1227</v>
      </c>
      <c r="E42" s="1076">
        <f>IF((E43+E44)=0,"-",(((E19+E21)*100)/E45)/(E43+E44+E47))</f>
        <v>0.40066944004961369</v>
      </c>
      <c r="F42" s="1027"/>
    </row>
    <row r="43" spans="1:6" ht="15.5">
      <c r="A43" s="509"/>
      <c r="B43" s="1028" t="s">
        <v>1228</v>
      </c>
      <c r="C43" s="1052" t="s">
        <v>1229</v>
      </c>
      <c r="D43" s="1077" t="s">
        <v>1230</v>
      </c>
      <c r="E43" s="1053">
        <f>'9'!E33</f>
        <v>104</v>
      </c>
      <c r="F43" s="1053" t="s">
        <v>1231</v>
      </c>
    </row>
    <row r="44" spans="1:6" ht="15.5">
      <c r="A44" s="509"/>
      <c r="B44" s="1054" t="s">
        <v>1232</v>
      </c>
      <c r="C44" s="1055" t="s">
        <v>1233</v>
      </c>
      <c r="D44" s="1078" t="s">
        <v>1230</v>
      </c>
      <c r="E44" s="1079">
        <f>'9'!E60</f>
        <v>30</v>
      </c>
      <c r="F44" s="1079" t="s">
        <v>1231</v>
      </c>
    </row>
    <row r="45" spans="1:6" ht="16.5" thickBot="1">
      <c r="A45" s="509"/>
      <c r="B45" s="1028" t="s">
        <v>1234</v>
      </c>
      <c r="C45" s="1052" t="s">
        <v>1235</v>
      </c>
      <c r="D45" s="1028" t="s">
        <v>1236</v>
      </c>
      <c r="E45" s="1053">
        <f>'8'!E13</f>
        <v>1207.027</v>
      </c>
      <c r="F45" s="1053" t="s">
        <v>1237</v>
      </c>
    </row>
    <row r="46" spans="1:6">
      <c r="A46" s="1075"/>
      <c r="B46" s="1023" t="s">
        <v>1238</v>
      </c>
      <c r="C46" s="1050" t="s">
        <v>1239</v>
      </c>
      <c r="D46" s="1023" t="s">
        <v>1240</v>
      </c>
      <c r="E46" s="1076">
        <f>+E20/E48</f>
        <v>0.244497250838417</v>
      </c>
      <c r="F46" s="1027"/>
    </row>
    <row r="47" spans="1:6" ht="15.5">
      <c r="A47" s="509"/>
      <c r="B47" s="1028" t="s">
        <v>1241</v>
      </c>
      <c r="C47" s="1052" t="s">
        <v>904</v>
      </c>
      <c r="D47" s="1077" t="s">
        <v>1230</v>
      </c>
      <c r="E47" s="1053">
        <f>'9'!E55</f>
        <v>15</v>
      </c>
      <c r="F47" s="1053" t="s">
        <v>1231</v>
      </c>
    </row>
    <row r="48" spans="1:6" ht="16.5" thickBot="1">
      <c r="A48" s="509"/>
      <c r="B48" s="1028" t="s">
        <v>1242</v>
      </c>
      <c r="C48" s="1052" t="s">
        <v>1243</v>
      </c>
      <c r="D48" s="1028" t="s">
        <v>1236</v>
      </c>
      <c r="E48" s="1053">
        <f>'8'!E12</f>
        <v>1229.1020000000001</v>
      </c>
      <c r="F48" s="1053" t="s">
        <v>1237</v>
      </c>
    </row>
    <row r="49" spans="1:6" ht="15">
      <c r="A49" s="1075"/>
      <c r="B49" s="1023" t="s">
        <v>1244</v>
      </c>
      <c r="C49" s="1050" t="s">
        <v>1245</v>
      </c>
      <c r="D49" s="1023" t="s">
        <v>1227</v>
      </c>
      <c r="E49" s="1076">
        <f>IF(E50=0,"-",((E22*100)/E52)/E50)</f>
        <v>1.3987904546738208</v>
      </c>
      <c r="F49" s="1027"/>
    </row>
    <row r="50" spans="1:6" ht="15.5">
      <c r="A50" s="509"/>
      <c r="B50" s="1028" t="s">
        <v>1246</v>
      </c>
      <c r="C50" s="1052" t="s">
        <v>1247</v>
      </c>
      <c r="D50" s="1077" t="s">
        <v>1230</v>
      </c>
      <c r="E50" s="1053">
        <f>'9'!E78</f>
        <v>20</v>
      </c>
      <c r="F50" s="1053" t="s">
        <v>1231</v>
      </c>
    </row>
    <row r="51" spans="1:6" ht="16">
      <c r="A51" s="509"/>
      <c r="B51" s="1028" t="s">
        <v>1248</v>
      </c>
      <c r="C51" s="1052" t="s">
        <v>1249</v>
      </c>
      <c r="D51" s="1028" t="s">
        <v>1236</v>
      </c>
      <c r="E51" s="1053">
        <f>'8'!E32</f>
        <v>2111.8199999999997</v>
      </c>
      <c r="F51" s="1053" t="s">
        <v>1237</v>
      </c>
    </row>
    <row r="52" spans="1:6" ht="16.5" thickBot="1">
      <c r="A52" s="1075"/>
      <c r="B52" s="1028" t="s">
        <v>1250</v>
      </c>
      <c r="C52" s="1052" t="s">
        <v>1251</v>
      </c>
      <c r="D52" s="1028" t="s">
        <v>1252</v>
      </c>
      <c r="E52" s="1053">
        <f>'8'!E35</f>
        <v>1416.4</v>
      </c>
      <c r="F52" s="1053" t="s">
        <v>1237</v>
      </c>
    </row>
    <row r="53" spans="1:6">
      <c r="A53" s="1075"/>
      <c r="B53" s="1023" t="s">
        <v>1253</v>
      </c>
      <c r="C53" s="1050" t="s">
        <v>1254</v>
      </c>
      <c r="D53" s="1023" t="s">
        <v>1255</v>
      </c>
      <c r="E53" s="1076">
        <f>IF(E54=0,"-",((E23*1000)/E54))</f>
        <v>1850.1898808573064</v>
      </c>
      <c r="F53" s="1027"/>
    </row>
    <row r="54" spans="1:6" ht="15" thickBot="1">
      <c r="A54" s="509"/>
      <c r="B54" s="1028" t="s">
        <v>1256</v>
      </c>
      <c r="C54" s="1052" t="s">
        <v>1257</v>
      </c>
      <c r="D54" s="1077" t="s">
        <v>1000</v>
      </c>
      <c r="E54" s="1053">
        <f>'9'!E128</f>
        <v>1018.1084219999999</v>
      </c>
      <c r="F54" s="1053" t="s">
        <v>1231</v>
      </c>
    </row>
    <row r="55" spans="1:6">
      <c r="A55" s="509"/>
      <c r="B55" s="1023" t="s">
        <v>1258</v>
      </c>
      <c r="C55" s="1050" t="s">
        <v>1259</v>
      </c>
      <c r="D55" s="1023" t="s">
        <v>1260</v>
      </c>
      <c r="E55" s="1027">
        <f>IFERROR(E56/(E26-E39), 0)</f>
        <v>0.1770970559203634</v>
      </c>
      <c r="F55" s="1027"/>
    </row>
    <row r="56" spans="1:6" ht="15" thickBot="1">
      <c r="A56" s="509"/>
      <c r="B56" s="1080" t="s">
        <v>1261</v>
      </c>
      <c r="C56" s="1081" t="s">
        <v>1262</v>
      </c>
      <c r="D56" s="1082" t="s">
        <v>1175</v>
      </c>
      <c r="E56" s="1083">
        <f>'4'!E11+'4'!I11+'4'!M11</f>
        <v>708.50408422465352</v>
      </c>
      <c r="F56" s="1083" t="s">
        <v>142</v>
      </c>
    </row>
    <row r="57" spans="1:6">
      <c r="A57" s="509"/>
      <c r="B57" s="509"/>
      <c r="C57" s="509"/>
      <c r="D57" s="509"/>
      <c r="E57" s="509"/>
      <c r="F57" s="509"/>
    </row>
    <row r="58" spans="1:6">
      <c r="A58" s="509"/>
      <c r="B58" s="509"/>
      <c r="C58" s="92" t="s">
        <v>1191</v>
      </c>
      <c r="D58" s="509"/>
      <c r="E58" s="509"/>
      <c r="F58" s="50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B489C-C5C1-4B3D-B0C8-B94416E88CA6}">
  <sheetPr codeName="Sheet26">
    <tabColor theme="0" tint="-0.14999847407452621"/>
  </sheetPr>
  <dimension ref="A2:AA132"/>
  <sheetViews>
    <sheetView topLeftCell="A16" workbookViewId="0"/>
  </sheetViews>
  <sheetFormatPr defaultColWidth="9.08984375" defaultRowHeight="14"/>
  <cols>
    <col min="1" max="1" width="9.08984375" style="549"/>
    <col min="2" max="2" width="9.08984375" style="550"/>
    <col min="3" max="3" width="61.36328125" style="550" customWidth="1"/>
    <col min="4" max="4" width="11" style="550" customWidth="1"/>
    <col min="5" max="5" width="11.36328125" style="550" customWidth="1"/>
    <col min="6" max="7" width="14.08984375" style="550" customWidth="1"/>
    <col min="8" max="8" width="15.08984375" style="550" customWidth="1"/>
    <col min="9" max="9" width="11" style="550" customWidth="1"/>
    <col min="10" max="10" width="11.54296875" style="550" customWidth="1"/>
    <col min="11" max="11" width="13.36328125" style="550" customWidth="1"/>
    <col min="12" max="12" width="12.08984375" style="550" customWidth="1"/>
    <col min="13" max="13" width="21" style="550" customWidth="1"/>
    <col min="14" max="16" width="16.08984375" style="550" customWidth="1"/>
    <col min="17" max="17" width="23.08984375" style="550" customWidth="1"/>
    <col min="18" max="18" width="15.54296875" style="549" hidden="1" customWidth="1"/>
    <col min="19" max="21" width="0" style="549" hidden="1" customWidth="1"/>
    <col min="22" max="16384" width="9.08984375" style="550"/>
  </cols>
  <sheetData>
    <row r="2" spans="2:27" ht="69">
      <c r="C2" s="28" t="s">
        <v>1263</v>
      </c>
      <c r="Q2" s="1084" t="s">
        <v>1264</v>
      </c>
    </row>
    <row r="3" spans="2:27">
      <c r="C3" s="28" t="s">
        <v>1265</v>
      </c>
    </row>
    <row r="4" spans="2:27">
      <c r="C4" s="28"/>
    </row>
    <row r="5" spans="2:27">
      <c r="C5" s="28"/>
    </row>
    <row r="7" spans="2:27" ht="18">
      <c r="C7" s="1085" t="s">
        <v>1266</v>
      </c>
    </row>
    <row r="8" spans="2:27" s="549" customFormat="1" ht="14.5" thickBot="1">
      <c r="F8" s="549" t="s">
        <v>1350</v>
      </c>
      <c r="G8" s="549" t="s">
        <v>1351</v>
      </c>
      <c r="H8" s="549" t="s">
        <v>1352</v>
      </c>
      <c r="J8" s="549" t="s">
        <v>1353</v>
      </c>
      <c r="K8" s="549" t="s">
        <v>1354</v>
      </c>
      <c r="L8" s="549" t="s">
        <v>1355</v>
      </c>
      <c r="M8" s="549" t="s">
        <v>1356</v>
      </c>
      <c r="O8" s="549" t="s">
        <v>1357</v>
      </c>
      <c r="P8" s="549" t="s">
        <v>1358</v>
      </c>
      <c r="Q8" s="549" t="s">
        <v>1359</v>
      </c>
      <c r="V8" s="550"/>
      <c r="W8" s="550"/>
      <c r="X8" s="550"/>
      <c r="Y8" s="550"/>
      <c r="Z8" s="550"/>
      <c r="AA8" s="550"/>
    </row>
    <row r="9" spans="2:27" ht="65.5" thickBot="1">
      <c r="B9" s="1086" t="s">
        <v>2</v>
      </c>
      <c r="C9" s="1087" t="s">
        <v>49</v>
      </c>
      <c r="D9" s="1088" t="s">
        <v>246</v>
      </c>
      <c r="E9" s="1089" t="s">
        <v>247</v>
      </c>
      <c r="F9" s="1090" t="s">
        <v>248</v>
      </c>
      <c r="G9" s="1091" t="s">
        <v>249</v>
      </c>
      <c r="H9" s="1092" t="s">
        <v>250</v>
      </c>
      <c r="I9" s="1093" t="s">
        <v>251</v>
      </c>
      <c r="J9" s="1090" t="s">
        <v>252</v>
      </c>
      <c r="K9" s="1091" t="s">
        <v>253</v>
      </c>
      <c r="L9" s="1094" t="s">
        <v>254</v>
      </c>
      <c r="M9" s="1095" t="s">
        <v>255</v>
      </c>
      <c r="N9" s="1096" t="s">
        <v>256</v>
      </c>
      <c r="O9" s="1097" t="s">
        <v>1267</v>
      </c>
      <c r="P9" s="1098" t="s">
        <v>258</v>
      </c>
      <c r="Q9" s="1099" t="s">
        <v>259</v>
      </c>
      <c r="R9" s="136"/>
      <c r="S9" s="136"/>
      <c r="T9" s="136"/>
      <c r="U9" s="136"/>
    </row>
    <row r="10" spans="2:27" ht="15.5" thickTop="1" thickBot="1">
      <c r="B10" s="1100" t="s">
        <v>48</v>
      </c>
      <c r="C10" s="1101" t="s">
        <v>586</v>
      </c>
      <c r="D10" s="1102">
        <f t="shared" ref="D10:Q10" si="0">D11+D15+D20+D23+D26+D29</f>
        <v>0</v>
      </c>
      <c r="E10" s="559">
        <f t="shared" si="0"/>
        <v>0</v>
      </c>
      <c r="F10" s="556">
        <f t="shared" si="0"/>
        <v>0</v>
      </c>
      <c r="G10" s="557">
        <f t="shared" si="0"/>
        <v>0</v>
      </c>
      <c r="H10" s="560">
        <f t="shared" si="0"/>
        <v>0</v>
      </c>
      <c r="I10" s="555">
        <f t="shared" si="0"/>
        <v>0</v>
      </c>
      <c r="J10" s="556">
        <f t="shared" si="0"/>
        <v>0</v>
      </c>
      <c r="K10" s="557">
        <f t="shared" si="0"/>
        <v>0</v>
      </c>
      <c r="L10" s="560">
        <f t="shared" si="0"/>
        <v>0</v>
      </c>
      <c r="M10" s="1103">
        <f t="shared" si="0"/>
        <v>0</v>
      </c>
      <c r="N10" s="555">
        <f t="shared" si="0"/>
        <v>0</v>
      </c>
      <c r="O10" s="557">
        <f t="shared" si="0"/>
        <v>0</v>
      </c>
      <c r="P10" s="560">
        <f t="shared" si="0"/>
        <v>0</v>
      </c>
      <c r="Q10" s="559">
        <f t="shared" si="0"/>
        <v>0</v>
      </c>
      <c r="R10" s="136"/>
      <c r="S10" s="136"/>
      <c r="T10" s="136"/>
      <c r="U10" s="136"/>
    </row>
    <row r="11" spans="2:27" ht="15" thickTop="1">
      <c r="B11" s="1104" t="s">
        <v>93</v>
      </c>
      <c r="C11" s="1105" t="s">
        <v>6</v>
      </c>
      <c r="D11" s="1106">
        <f t="shared" ref="D11:D74" si="1">E11+I11+M11+N11+Q11</f>
        <v>0</v>
      </c>
      <c r="E11" s="167">
        <f t="shared" ref="E11:E32" si="2">SUM(F11:H11)</f>
        <v>0</v>
      </c>
      <c r="F11" s="164">
        <f>SUM(F12:F14)</f>
        <v>0</v>
      </c>
      <c r="G11" s="165">
        <f>SUM(G12:G14)</f>
        <v>0</v>
      </c>
      <c r="H11" s="166">
        <f>SUM(H12:H14)</f>
        <v>0</v>
      </c>
      <c r="I11" s="163">
        <f t="shared" ref="I11:I32" si="3">SUM(J11:L11)</f>
        <v>0</v>
      </c>
      <c r="J11" s="164">
        <f t="shared" ref="J11:Q11" si="4">SUM(J12:J14)</f>
        <v>0</v>
      </c>
      <c r="K11" s="165">
        <f t="shared" si="4"/>
        <v>0</v>
      </c>
      <c r="L11" s="166">
        <f t="shared" si="4"/>
        <v>0</v>
      </c>
      <c r="M11" s="1107">
        <f t="shared" si="4"/>
        <v>0</v>
      </c>
      <c r="N11" s="163">
        <f t="shared" ref="N11:N32" si="5">SUM(O11:P11)</f>
        <v>0</v>
      </c>
      <c r="O11" s="165">
        <f t="shared" ref="O11:P11" si="6">SUM(O12:O14)</f>
        <v>0</v>
      </c>
      <c r="P11" s="166">
        <f t="shared" si="6"/>
        <v>0</v>
      </c>
      <c r="Q11" s="167">
        <f t="shared" si="4"/>
        <v>0</v>
      </c>
      <c r="R11" s="136"/>
      <c r="S11" s="136"/>
      <c r="T11" s="136"/>
      <c r="U11" s="136"/>
    </row>
    <row r="12" spans="2:27" ht="14.5">
      <c r="B12" s="1108" t="s">
        <v>95</v>
      </c>
      <c r="C12" s="1109" t="s">
        <v>8</v>
      </c>
      <c r="D12" s="1106">
        <f t="shared" si="1"/>
        <v>0</v>
      </c>
      <c r="E12" s="167">
        <f t="shared" si="2"/>
        <v>0</v>
      </c>
      <c r="F12" s="382">
        <f t="shared" ref="F12:H14" si="7">SUM(F35,F58,F81)</f>
        <v>0</v>
      </c>
      <c r="G12" s="383">
        <f t="shared" si="7"/>
        <v>0</v>
      </c>
      <c r="H12" s="384">
        <f t="shared" si="7"/>
        <v>0</v>
      </c>
      <c r="I12" s="163">
        <f t="shared" si="3"/>
        <v>0</v>
      </c>
      <c r="J12" s="382">
        <f t="shared" ref="J12:M14" si="8">SUM(J35,J58,J81)</f>
        <v>0</v>
      </c>
      <c r="K12" s="383">
        <f t="shared" si="8"/>
        <v>0</v>
      </c>
      <c r="L12" s="384">
        <f t="shared" si="8"/>
        <v>0</v>
      </c>
      <c r="M12" s="1110">
        <f t="shared" si="8"/>
        <v>0</v>
      </c>
      <c r="N12" s="163">
        <f t="shared" si="5"/>
        <v>0</v>
      </c>
      <c r="O12" s="232">
        <f t="shared" ref="O12:Q14" si="9">SUM(O35,O58,O81)</f>
        <v>0</v>
      </c>
      <c r="P12" s="233">
        <f t="shared" si="9"/>
        <v>0</v>
      </c>
      <c r="Q12" s="167">
        <f t="shared" si="9"/>
        <v>0</v>
      </c>
      <c r="R12" s="136"/>
      <c r="S12" s="136"/>
      <c r="T12" s="136"/>
      <c r="U12" s="136"/>
    </row>
    <row r="13" spans="2:27" ht="14.5">
      <c r="B13" s="1108" t="s">
        <v>97</v>
      </c>
      <c r="C13" s="1109" t="s">
        <v>9</v>
      </c>
      <c r="D13" s="1106">
        <f t="shared" si="1"/>
        <v>0</v>
      </c>
      <c r="E13" s="167">
        <f t="shared" si="2"/>
        <v>0</v>
      </c>
      <c r="F13" s="382">
        <f t="shared" si="7"/>
        <v>0</v>
      </c>
      <c r="G13" s="383">
        <f t="shared" si="7"/>
        <v>0</v>
      </c>
      <c r="H13" s="384">
        <f t="shared" si="7"/>
        <v>0</v>
      </c>
      <c r="I13" s="163">
        <f t="shared" si="3"/>
        <v>0</v>
      </c>
      <c r="J13" s="382">
        <f t="shared" si="8"/>
        <v>0</v>
      </c>
      <c r="K13" s="383">
        <f t="shared" si="8"/>
        <v>0</v>
      </c>
      <c r="L13" s="384">
        <f t="shared" si="8"/>
        <v>0</v>
      </c>
      <c r="M13" s="1110">
        <f t="shared" si="8"/>
        <v>0</v>
      </c>
      <c r="N13" s="163">
        <f t="shared" si="5"/>
        <v>0</v>
      </c>
      <c r="O13" s="232">
        <f t="shared" si="9"/>
        <v>0</v>
      </c>
      <c r="P13" s="233">
        <f t="shared" si="9"/>
        <v>0</v>
      </c>
      <c r="Q13" s="167">
        <f t="shared" si="9"/>
        <v>0</v>
      </c>
      <c r="R13" s="136"/>
      <c r="S13" s="136"/>
      <c r="T13" s="136"/>
      <c r="U13" s="136"/>
    </row>
    <row r="14" spans="2:27" ht="14.5">
      <c r="B14" s="1108" t="s">
        <v>587</v>
      </c>
      <c r="C14" s="1109" t="s">
        <v>11</v>
      </c>
      <c r="D14" s="1106">
        <f t="shared" si="1"/>
        <v>0</v>
      </c>
      <c r="E14" s="167">
        <f t="shared" si="2"/>
        <v>0</v>
      </c>
      <c r="F14" s="382">
        <f t="shared" si="7"/>
        <v>0</v>
      </c>
      <c r="G14" s="383">
        <f t="shared" si="7"/>
        <v>0</v>
      </c>
      <c r="H14" s="384">
        <f t="shared" si="7"/>
        <v>0</v>
      </c>
      <c r="I14" s="163">
        <f t="shared" si="3"/>
        <v>0</v>
      </c>
      <c r="J14" s="382">
        <f t="shared" si="8"/>
        <v>0</v>
      </c>
      <c r="K14" s="383">
        <f t="shared" si="8"/>
        <v>0</v>
      </c>
      <c r="L14" s="384">
        <f t="shared" si="8"/>
        <v>0</v>
      </c>
      <c r="M14" s="1110">
        <f t="shared" si="8"/>
        <v>0</v>
      </c>
      <c r="N14" s="163">
        <f t="shared" si="5"/>
        <v>0</v>
      </c>
      <c r="O14" s="232">
        <f t="shared" si="9"/>
        <v>0</v>
      </c>
      <c r="P14" s="233">
        <f t="shared" si="9"/>
        <v>0</v>
      </c>
      <c r="Q14" s="167">
        <f t="shared" si="9"/>
        <v>0</v>
      </c>
      <c r="R14" s="136"/>
      <c r="S14" s="136"/>
      <c r="T14" s="136"/>
      <c r="U14" s="136"/>
    </row>
    <row r="15" spans="2:27" ht="14.5">
      <c r="B15" s="1104" t="s">
        <v>99</v>
      </c>
      <c r="C15" s="1111" t="s">
        <v>13</v>
      </c>
      <c r="D15" s="1106">
        <f t="shared" si="1"/>
        <v>0</v>
      </c>
      <c r="E15" s="167">
        <f t="shared" si="2"/>
        <v>0</v>
      </c>
      <c r="F15" s="164">
        <f>SUM(F16:F19)</f>
        <v>0</v>
      </c>
      <c r="G15" s="165">
        <f>SUM(G16:G19)</f>
        <v>0</v>
      </c>
      <c r="H15" s="166">
        <f>SUM(H16:H19)</f>
        <v>0</v>
      </c>
      <c r="I15" s="163">
        <f t="shared" si="3"/>
        <v>0</v>
      </c>
      <c r="J15" s="164">
        <f t="shared" ref="J15:Q15" si="10">SUM(J16:J19)</f>
        <v>0</v>
      </c>
      <c r="K15" s="165">
        <f t="shared" si="10"/>
        <v>0</v>
      </c>
      <c r="L15" s="166">
        <f t="shared" si="10"/>
        <v>0</v>
      </c>
      <c r="M15" s="1107">
        <f t="shared" si="10"/>
        <v>0</v>
      </c>
      <c r="N15" s="163">
        <f t="shared" si="5"/>
        <v>0</v>
      </c>
      <c r="O15" s="358">
        <f t="shared" ref="O15:P15" si="11">SUM(O16:O19)</f>
        <v>0</v>
      </c>
      <c r="P15" s="359">
        <f t="shared" si="11"/>
        <v>0</v>
      </c>
      <c r="Q15" s="167">
        <f t="shared" si="10"/>
        <v>0</v>
      </c>
      <c r="R15" s="136"/>
      <c r="S15" s="136"/>
      <c r="T15" s="136"/>
      <c r="U15" s="136"/>
    </row>
    <row r="16" spans="2:27" ht="14.5">
      <c r="B16" s="1108" t="s">
        <v>101</v>
      </c>
      <c r="C16" s="1109" t="s">
        <v>15</v>
      </c>
      <c r="D16" s="1106">
        <f t="shared" si="1"/>
        <v>0</v>
      </c>
      <c r="E16" s="167">
        <f t="shared" si="2"/>
        <v>0</v>
      </c>
      <c r="F16" s="382">
        <f t="shared" ref="F16:H19" si="12">SUM(F39,F62,F85)</f>
        <v>0</v>
      </c>
      <c r="G16" s="383">
        <f t="shared" si="12"/>
        <v>0</v>
      </c>
      <c r="H16" s="384">
        <f t="shared" si="12"/>
        <v>0</v>
      </c>
      <c r="I16" s="163">
        <f t="shared" si="3"/>
        <v>0</v>
      </c>
      <c r="J16" s="382">
        <f t="shared" ref="J16:M19" si="13">SUM(J39,J62,J85)</f>
        <v>0</v>
      </c>
      <c r="K16" s="383">
        <f t="shared" si="13"/>
        <v>0</v>
      </c>
      <c r="L16" s="384">
        <f t="shared" si="13"/>
        <v>0</v>
      </c>
      <c r="M16" s="1110">
        <f t="shared" si="13"/>
        <v>0</v>
      </c>
      <c r="N16" s="163">
        <f t="shared" si="5"/>
        <v>0</v>
      </c>
      <c r="O16" s="232">
        <f t="shared" ref="O16:Q19" si="14">SUM(O39,O62,O85)</f>
        <v>0</v>
      </c>
      <c r="P16" s="233">
        <f t="shared" si="14"/>
        <v>0</v>
      </c>
      <c r="Q16" s="167">
        <f t="shared" si="14"/>
        <v>0</v>
      </c>
      <c r="R16" s="136"/>
      <c r="S16" s="136"/>
      <c r="T16" s="136"/>
      <c r="U16" s="136"/>
    </row>
    <row r="17" spans="2:21" ht="14.5">
      <c r="B17" s="1108" t="s">
        <v>107</v>
      </c>
      <c r="C17" s="1109" t="s">
        <v>588</v>
      </c>
      <c r="D17" s="1106">
        <f t="shared" si="1"/>
        <v>0</v>
      </c>
      <c r="E17" s="167">
        <f t="shared" si="2"/>
        <v>0</v>
      </c>
      <c r="F17" s="382">
        <f t="shared" si="12"/>
        <v>0</v>
      </c>
      <c r="G17" s="383">
        <f t="shared" si="12"/>
        <v>0</v>
      </c>
      <c r="H17" s="384">
        <f t="shared" si="12"/>
        <v>0</v>
      </c>
      <c r="I17" s="163">
        <f t="shared" si="3"/>
        <v>0</v>
      </c>
      <c r="J17" s="382">
        <f t="shared" si="13"/>
        <v>0</v>
      </c>
      <c r="K17" s="383">
        <f t="shared" si="13"/>
        <v>0</v>
      </c>
      <c r="L17" s="384">
        <f t="shared" si="13"/>
        <v>0</v>
      </c>
      <c r="M17" s="1110">
        <f t="shared" si="13"/>
        <v>0</v>
      </c>
      <c r="N17" s="163">
        <f t="shared" si="5"/>
        <v>0</v>
      </c>
      <c r="O17" s="232">
        <f t="shared" si="14"/>
        <v>0</v>
      </c>
      <c r="P17" s="233">
        <f t="shared" si="14"/>
        <v>0</v>
      </c>
      <c r="Q17" s="167">
        <f t="shared" si="14"/>
        <v>0</v>
      </c>
      <c r="R17" s="136"/>
      <c r="S17" s="136"/>
      <c r="T17" s="136"/>
      <c r="U17" s="136"/>
    </row>
    <row r="18" spans="2:21" ht="14.5">
      <c r="B18" s="1108" t="s">
        <v>114</v>
      </c>
      <c r="C18" s="1109" t="s">
        <v>21</v>
      </c>
      <c r="D18" s="1106">
        <f t="shared" si="1"/>
        <v>0</v>
      </c>
      <c r="E18" s="167">
        <f t="shared" si="2"/>
        <v>0</v>
      </c>
      <c r="F18" s="382">
        <f t="shared" si="12"/>
        <v>0</v>
      </c>
      <c r="G18" s="383">
        <f t="shared" si="12"/>
        <v>0</v>
      </c>
      <c r="H18" s="384">
        <f t="shared" si="12"/>
        <v>0</v>
      </c>
      <c r="I18" s="163">
        <f t="shared" si="3"/>
        <v>0</v>
      </c>
      <c r="J18" s="382">
        <f t="shared" si="13"/>
        <v>0</v>
      </c>
      <c r="K18" s="383">
        <f t="shared" si="13"/>
        <v>0</v>
      </c>
      <c r="L18" s="384">
        <f t="shared" si="13"/>
        <v>0</v>
      </c>
      <c r="M18" s="1110">
        <f t="shared" si="13"/>
        <v>0</v>
      </c>
      <c r="N18" s="163">
        <f t="shared" si="5"/>
        <v>0</v>
      </c>
      <c r="O18" s="232">
        <f t="shared" si="14"/>
        <v>0</v>
      </c>
      <c r="P18" s="233">
        <f t="shared" si="14"/>
        <v>0</v>
      </c>
      <c r="Q18" s="167">
        <f t="shared" si="14"/>
        <v>0</v>
      </c>
      <c r="R18" s="136"/>
      <c r="S18" s="136"/>
      <c r="T18" s="136"/>
      <c r="U18" s="136"/>
    </row>
    <row r="19" spans="2:21" ht="39">
      <c r="B19" s="1108" t="s">
        <v>589</v>
      </c>
      <c r="C19" s="1109" t="s">
        <v>590</v>
      </c>
      <c r="D19" s="1106">
        <f t="shared" si="1"/>
        <v>0</v>
      </c>
      <c r="E19" s="167">
        <f t="shared" si="2"/>
        <v>0</v>
      </c>
      <c r="F19" s="382">
        <f t="shared" si="12"/>
        <v>0</v>
      </c>
      <c r="G19" s="383">
        <f t="shared" si="12"/>
        <v>0</v>
      </c>
      <c r="H19" s="384">
        <f t="shared" si="12"/>
        <v>0</v>
      </c>
      <c r="I19" s="163">
        <f t="shared" si="3"/>
        <v>0</v>
      </c>
      <c r="J19" s="382">
        <f t="shared" si="13"/>
        <v>0</v>
      </c>
      <c r="K19" s="383">
        <f t="shared" si="13"/>
        <v>0</v>
      </c>
      <c r="L19" s="384">
        <f t="shared" si="13"/>
        <v>0</v>
      </c>
      <c r="M19" s="1110">
        <f t="shared" si="13"/>
        <v>0</v>
      </c>
      <c r="N19" s="163">
        <f t="shared" si="5"/>
        <v>0</v>
      </c>
      <c r="O19" s="232">
        <f t="shared" si="14"/>
        <v>0</v>
      </c>
      <c r="P19" s="233">
        <f t="shared" si="14"/>
        <v>0</v>
      </c>
      <c r="Q19" s="167">
        <f t="shared" si="14"/>
        <v>0</v>
      </c>
      <c r="R19" s="136"/>
      <c r="S19" s="136"/>
      <c r="T19" s="136"/>
      <c r="U19" s="136"/>
    </row>
    <row r="20" spans="2:21" ht="14.5">
      <c r="B20" s="1104" t="s">
        <v>121</v>
      </c>
      <c r="C20" s="1112" t="s">
        <v>25</v>
      </c>
      <c r="D20" s="1106">
        <f t="shared" si="1"/>
        <v>0</v>
      </c>
      <c r="E20" s="167">
        <f t="shared" si="2"/>
        <v>0</v>
      </c>
      <c r="F20" s="164">
        <f>SUM(F21:F22)</f>
        <v>0</v>
      </c>
      <c r="G20" s="165">
        <f>SUM(G21:G22)</f>
        <v>0</v>
      </c>
      <c r="H20" s="166">
        <f>SUM(H21:H22)</f>
        <v>0</v>
      </c>
      <c r="I20" s="163">
        <f t="shared" si="3"/>
        <v>0</v>
      </c>
      <c r="J20" s="164">
        <f t="shared" ref="J20:Q20" si="15">SUM(J21:J22)</f>
        <v>0</v>
      </c>
      <c r="K20" s="165">
        <f t="shared" si="15"/>
        <v>0</v>
      </c>
      <c r="L20" s="166">
        <f t="shared" si="15"/>
        <v>0</v>
      </c>
      <c r="M20" s="1107">
        <f t="shared" si="15"/>
        <v>0</v>
      </c>
      <c r="N20" s="163">
        <f t="shared" si="5"/>
        <v>0</v>
      </c>
      <c r="O20" s="358">
        <f t="shared" ref="O20:P20" si="16">SUM(O21:O22)</f>
        <v>0</v>
      </c>
      <c r="P20" s="359">
        <f t="shared" si="16"/>
        <v>0</v>
      </c>
      <c r="Q20" s="167">
        <f t="shared" si="15"/>
        <v>0</v>
      </c>
      <c r="R20" s="136"/>
      <c r="S20" s="136"/>
      <c r="T20" s="136"/>
      <c r="U20" s="136"/>
    </row>
    <row r="21" spans="2:21" ht="52.5">
      <c r="B21" s="1108" t="s">
        <v>123</v>
      </c>
      <c r="C21" s="1113" t="s">
        <v>591</v>
      </c>
      <c r="D21" s="1106">
        <f t="shared" si="1"/>
        <v>0</v>
      </c>
      <c r="E21" s="167">
        <f t="shared" si="2"/>
        <v>0</v>
      </c>
      <c r="F21" s="382">
        <f>SUM(F44,F67,F90)</f>
        <v>0</v>
      </c>
      <c r="G21" s="383">
        <f>SUM(G44,G67,G90)</f>
        <v>0</v>
      </c>
      <c r="H21" s="384">
        <f>SUM(H44,H67,H90)</f>
        <v>0</v>
      </c>
      <c r="I21" s="163">
        <f t="shared" si="3"/>
        <v>0</v>
      </c>
      <c r="J21" s="382">
        <f>SUM(J44,J67,J90)</f>
        <v>0</v>
      </c>
      <c r="K21" s="383">
        <f>SUM(K44,K67,K90)</f>
        <v>0</v>
      </c>
      <c r="L21" s="384">
        <f>SUM(L44,L67,L90)</f>
        <v>0</v>
      </c>
      <c r="M21" s="1110">
        <f>SUM(M44,M67,M90)</f>
        <v>0</v>
      </c>
      <c r="N21" s="163">
        <f t="shared" si="5"/>
        <v>0</v>
      </c>
      <c r="O21" s="232">
        <f>SUM(O44,O67,O90)</f>
        <v>0</v>
      </c>
      <c r="P21" s="233">
        <f>SUM(P44,P67,P90)</f>
        <v>0</v>
      </c>
      <c r="Q21" s="167">
        <f>SUM(Q44,Q67,Q90)</f>
        <v>0</v>
      </c>
      <c r="R21" s="136"/>
      <c r="S21" s="136"/>
      <c r="T21" s="136"/>
      <c r="U21" s="136"/>
    </row>
    <row r="22" spans="2:21" ht="14.5">
      <c r="B22" s="1108" t="s">
        <v>125</v>
      </c>
      <c r="C22" s="1113" t="s">
        <v>29</v>
      </c>
      <c r="D22" s="1106">
        <f t="shared" si="1"/>
        <v>0</v>
      </c>
      <c r="E22" s="167">
        <f t="shared" si="2"/>
        <v>0</v>
      </c>
      <c r="F22" s="382">
        <f>SUM(F45,F68)</f>
        <v>0</v>
      </c>
      <c r="G22" s="383">
        <f>SUM(G45,G68)</f>
        <v>0</v>
      </c>
      <c r="H22" s="384">
        <f>SUM(H45,H68)</f>
        <v>0</v>
      </c>
      <c r="I22" s="163">
        <f t="shared" si="3"/>
        <v>0</v>
      </c>
      <c r="J22" s="382">
        <f t="shared" ref="J22:Q22" si="17">SUM(J45,J68)</f>
        <v>0</v>
      </c>
      <c r="K22" s="383">
        <f t="shared" si="17"/>
        <v>0</v>
      </c>
      <c r="L22" s="384">
        <f t="shared" si="17"/>
        <v>0</v>
      </c>
      <c r="M22" s="1110">
        <f t="shared" si="17"/>
        <v>0</v>
      </c>
      <c r="N22" s="163">
        <f t="shared" si="5"/>
        <v>0</v>
      </c>
      <c r="O22" s="232">
        <f t="shared" ref="O22:P22" si="18">SUM(O45,O68)</f>
        <v>0</v>
      </c>
      <c r="P22" s="233">
        <f t="shared" si="18"/>
        <v>0</v>
      </c>
      <c r="Q22" s="167">
        <f t="shared" si="17"/>
        <v>0</v>
      </c>
      <c r="R22" s="136"/>
      <c r="S22" s="136"/>
      <c r="T22" s="136"/>
      <c r="U22" s="136"/>
    </row>
    <row r="23" spans="2:21" ht="14.5">
      <c r="B23" s="1104" t="s">
        <v>265</v>
      </c>
      <c r="C23" s="1112" t="s">
        <v>31</v>
      </c>
      <c r="D23" s="1106">
        <f t="shared" si="1"/>
        <v>0</v>
      </c>
      <c r="E23" s="167">
        <f t="shared" si="2"/>
        <v>0</v>
      </c>
      <c r="F23" s="164">
        <f>SUM(F24:F25)</f>
        <v>0</v>
      </c>
      <c r="G23" s="165">
        <f>SUM(G24:G25)</f>
        <v>0</v>
      </c>
      <c r="H23" s="166">
        <f>SUM(H24:H25)</f>
        <v>0</v>
      </c>
      <c r="I23" s="163">
        <f t="shared" si="3"/>
        <v>0</v>
      </c>
      <c r="J23" s="164">
        <f t="shared" ref="J23:Q23" si="19">SUM(J24:J25)</f>
        <v>0</v>
      </c>
      <c r="K23" s="165">
        <f t="shared" si="19"/>
        <v>0</v>
      </c>
      <c r="L23" s="166">
        <f t="shared" si="19"/>
        <v>0</v>
      </c>
      <c r="M23" s="1107">
        <f t="shared" si="19"/>
        <v>0</v>
      </c>
      <c r="N23" s="163">
        <f t="shared" si="5"/>
        <v>0</v>
      </c>
      <c r="O23" s="358">
        <f t="shared" ref="O23:P23" si="20">SUM(O24:O25)</f>
        <v>0</v>
      </c>
      <c r="P23" s="359">
        <f t="shared" si="20"/>
        <v>0</v>
      </c>
      <c r="Q23" s="167">
        <f t="shared" si="19"/>
        <v>0</v>
      </c>
      <c r="R23" s="136"/>
      <c r="S23" s="136"/>
      <c r="T23" s="136"/>
      <c r="U23" s="136"/>
    </row>
    <row r="24" spans="2:21" ht="14.5">
      <c r="B24" s="1114" t="s">
        <v>592</v>
      </c>
      <c r="C24" s="1113" t="s">
        <v>593</v>
      </c>
      <c r="D24" s="1106">
        <f t="shared" si="1"/>
        <v>0</v>
      </c>
      <c r="E24" s="571">
        <f t="shared" si="2"/>
        <v>0</v>
      </c>
      <c r="F24" s="569">
        <f t="shared" ref="F24:H25" si="21">SUM(F47,F70,F92)</f>
        <v>0</v>
      </c>
      <c r="G24" s="570">
        <f t="shared" si="21"/>
        <v>0</v>
      </c>
      <c r="H24" s="1115">
        <f t="shared" si="21"/>
        <v>0</v>
      </c>
      <c r="I24" s="160">
        <f t="shared" si="3"/>
        <v>0</v>
      </c>
      <c r="J24" s="569">
        <f t="shared" ref="J24:M25" si="22">SUM(J47,J70,J92)</f>
        <v>0</v>
      </c>
      <c r="K24" s="570">
        <f t="shared" si="22"/>
        <v>0</v>
      </c>
      <c r="L24" s="1115">
        <f t="shared" si="22"/>
        <v>0</v>
      </c>
      <c r="M24" s="1116">
        <f t="shared" si="22"/>
        <v>0</v>
      </c>
      <c r="N24" s="160">
        <f t="shared" si="5"/>
        <v>0</v>
      </c>
      <c r="O24" s="478">
        <f t="shared" ref="O24:Q25" si="23">SUM(O47,O70,O92)</f>
        <v>0</v>
      </c>
      <c r="P24" s="479">
        <f t="shared" si="23"/>
        <v>0</v>
      </c>
      <c r="Q24" s="1117">
        <f t="shared" si="23"/>
        <v>0</v>
      </c>
      <c r="R24" s="136"/>
      <c r="S24" s="136"/>
      <c r="T24" s="136"/>
      <c r="U24" s="136"/>
    </row>
    <row r="25" spans="2:21" ht="26.5">
      <c r="B25" s="1114" t="s">
        <v>594</v>
      </c>
      <c r="C25" s="1118" t="s">
        <v>595</v>
      </c>
      <c r="D25" s="1106">
        <f t="shared" si="1"/>
        <v>0</v>
      </c>
      <c r="E25" s="571">
        <f t="shared" si="2"/>
        <v>0</v>
      </c>
      <c r="F25" s="569">
        <f t="shared" si="21"/>
        <v>0</v>
      </c>
      <c r="G25" s="570">
        <f t="shared" si="21"/>
        <v>0</v>
      </c>
      <c r="H25" s="1115">
        <f t="shared" si="21"/>
        <v>0</v>
      </c>
      <c r="I25" s="160">
        <f t="shared" si="3"/>
        <v>0</v>
      </c>
      <c r="J25" s="569">
        <f t="shared" si="22"/>
        <v>0</v>
      </c>
      <c r="K25" s="570">
        <f t="shared" si="22"/>
        <v>0</v>
      </c>
      <c r="L25" s="1115">
        <f t="shared" si="22"/>
        <v>0</v>
      </c>
      <c r="M25" s="1116">
        <f t="shared" si="22"/>
        <v>0</v>
      </c>
      <c r="N25" s="160">
        <f t="shared" si="5"/>
        <v>0</v>
      </c>
      <c r="O25" s="478">
        <f t="shared" si="23"/>
        <v>0</v>
      </c>
      <c r="P25" s="479">
        <f t="shared" si="23"/>
        <v>0</v>
      </c>
      <c r="Q25" s="1117">
        <f t="shared" si="23"/>
        <v>0</v>
      </c>
      <c r="R25" s="136"/>
      <c r="S25" s="136"/>
      <c r="T25" s="136"/>
      <c r="U25" s="136"/>
    </row>
    <row r="26" spans="2:21" ht="14.5">
      <c r="B26" s="1104" t="s">
        <v>267</v>
      </c>
      <c r="C26" s="1119" t="s">
        <v>37</v>
      </c>
      <c r="D26" s="1120">
        <f t="shared" si="1"/>
        <v>0</v>
      </c>
      <c r="E26" s="578">
        <f t="shared" si="2"/>
        <v>0</v>
      </c>
      <c r="F26" s="575">
        <f>SUM(F27:F28)</f>
        <v>0</v>
      </c>
      <c r="G26" s="576">
        <f>SUM(G27:G28)</f>
        <v>0</v>
      </c>
      <c r="H26" s="606">
        <f>SUM(H27:H28)</f>
        <v>0</v>
      </c>
      <c r="I26" s="574">
        <f t="shared" si="3"/>
        <v>0</v>
      </c>
      <c r="J26" s="575">
        <f t="shared" ref="J26:Q26" si="24">SUM(J27:J28)</f>
        <v>0</v>
      </c>
      <c r="K26" s="576">
        <f t="shared" si="24"/>
        <v>0</v>
      </c>
      <c r="L26" s="606">
        <f t="shared" si="24"/>
        <v>0</v>
      </c>
      <c r="M26" s="1121">
        <f t="shared" si="24"/>
        <v>0</v>
      </c>
      <c r="N26" s="574">
        <f t="shared" si="5"/>
        <v>0</v>
      </c>
      <c r="O26" s="576">
        <f t="shared" ref="O26:P26" si="25">SUM(O27:O28)</f>
        <v>0</v>
      </c>
      <c r="P26" s="606">
        <f t="shared" si="25"/>
        <v>0</v>
      </c>
      <c r="Q26" s="578">
        <f t="shared" si="24"/>
        <v>0</v>
      </c>
      <c r="R26" s="136"/>
      <c r="S26" s="136"/>
      <c r="T26" s="136"/>
      <c r="U26" s="136"/>
    </row>
    <row r="27" spans="2:21" ht="14.5">
      <c r="B27" s="1122" t="s">
        <v>269</v>
      </c>
      <c r="C27" s="1123" t="s">
        <v>39</v>
      </c>
      <c r="D27" s="1124">
        <f t="shared" si="1"/>
        <v>0</v>
      </c>
      <c r="E27" s="583">
        <f t="shared" si="2"/>
        <v>0</v>
      </c>
      <c r="F27" s="581">
        <f t="shared" ref="F27:H28" si="26">SUM(F50,F73,F95)</f>
        <v>0</v>
      </c>
      <c r="G27" s="582">
        <f t="shared" si="26"/>
        <v>0</v>
      </c>
      <c r="H27" s="1125">
        <f t="shared" si="26"/>
        <v>0</v>
      </c>
      <c r="I27" s="321">
        <f t="shared" si="3"/>
        <v>0</v>
      </c>
      <c r="J27" s="581">
        <f t="shared" ref="J27:M28" si="27">SUM(J50,J73,J95)</f>
        <v>0</v>
      </c>
      <c r="K27" s="582">
        <f t="shared" si="27"/>
        <v>0</v>
      </c>
      <c r="L27" s="1125">
        <f t="shared" si="27"/>
        <v>0</v>
      </c>
      <c r="M27" s="1126">
        <f t="shared" si="27"/>
        <v>0</v>
      </c>
      <c r="N27" s="321">
        <f t="shared" si="5"/>
        <v>0</v>
      </c>
      <c r="O27" s="478">
        <f t="shared" ref="O27:Q28" si="28">SUM(O50,O73,O95)</f>
        <v>0</v>
      </c>
      <c r="P27" s="479">
        <f t="shared" si="28"/>
        <v>0</v>
      </c>
      <c r="Q27" s="1127">
        <f t="shared" si="28"/>
        <v>0</v>
      </c>
      <c r="R27" s="136"/>
      <c r="S27" s="136"/>
      <c r="T27" s="136"/>
      <c r="U27" s="136"/>
    </row>
    <row r="28" spans="2:21" ht="26.5">
      <c r="B28" s="1122" t="s">
        <v>271</v>
      </c>
      <c r="C28" s="1128" t="s">
        <v>41</v>
      </c>
      <c r="D28" s="1120">
        <f t="shared" si="1"/>
        <v>0</v>
      </c>
      <c r="E28" s="578">
        <f t="shared" si="2"/>
        <v>0</v>
      </c>
      <c r="F28" s="477">
        <f t="shared" si="26"/>
        <v>0</v>
      </c>
      <c r="G28" s="478">
        <f t="shared" si="26"/>
        <v>0</v>
      </c>
      <c r="H28" s="479">
        <f t="shared" si="26"/>
        <v>0</v>
      </c>
      <c r="I28" s="574">
        <f t="shared" si="3"/>
        <v>0</v>
      </c>
      <c r="J28" s="477">
        <f t="shared" si="27"/>
        <v>0</v>
      </c>
      <c r="K28" s="478">
        <f t="shared" si="27"/>
        <v>0</v>
      </c>
      <c r="L28" s="479">
        <f t="shared" si="27"/>
        <v>0</v>
      </c>
      <c r="M28" s="1129">
        <f t="shared" si="27"/>
        <v>0</v>
      </c>
      <c r="N28" s="574">
        <f t="shared" si="5"/>
        <v>0</v>
      </c>
      <c r="O28" s="478">
        <f t="shared" si="28"/>
        <v>0</v>
      </c>
      <c r="P28" s="479">
        <f t="shared" si="28"/>
        <v>0</v>
      </c>
      <c r="Q28" s="482">
        <f t="shared" si="28"/>
        <v>0</v>
      </c>
      <c r="R28" s="136"/>
      <c r="S28" s="136"/>
      <c r="T28" s="136"/>
      <c r="U28" s="136"/>
    </row>
    <row r="29" spans="2:21" ht="14.5">
      <c r="B29" s="1130" t="s">
        <v>275</v>
      </c>
      <c r="C29" s="1131" t="s">
        <v>596</v>
      </c>
      <c r="D29" s="1120">
        <f t="shared" si="1"/>
        <v>0</v>
      </c>
      <c r="E29" s="578">
        <f t="shared" si="2"/>
        <v>0</v>
      </c>
      <c r="F29" s="575">
        <f>SUM(F30:F32)</f>
        <v>0</v>
      </c>
      <c r="G29" s="576">
        <f>SUM(G30:G32)</f>
        <v>0</v>
      </c>
      <c r="H29" s="606">
        <f>SUM(H30:H32)</f>
        <v>0</v>
      </c>
      <c r="I29" s="574">
        <f t="shared" si="3"/>
        <v>0</v>
      </c>
      <c r="J29" s="575">
        <f t="shared" ref="J29:Q29" si="29">SUM(J30:J32)</f>
        <v>0</v>
      </c>
      <c r="K29" s="576">
        <f t="shared" si="29"/>
        <v>0</v>
      </c>
      <c r="L29" s="606">
        <f t="shared" si="29"/>
        <v>0</v>
      </c>
      <c r="M29" s="1121">
        <f t="shared" si="29"/>
        <v>0</v>
      </c>
      <c r="N29" s="574">
        <f t="shared" si="5"/>
        <v>0</v>
      </c>
      <c r="O29" s="576">
        <f t="shared" ref="O29:P29" si="30">SUM(O30:O32)</f>
        <v>0</v>
      </c>
      <c r="P29" s="606">
        <f t="shared" si="30"/>
        <v>0</v>
      </c>
      <c r="Q29" s="578">
        <f t="shared" si="29"/>
        <v>0</v>
      </c>
      <c r="R29" s="136"/>
      <c r="S29" s="136"/>
      <c r="T29" s="136"/>
      <c r="U29" s="136"/>
    </row>
    <row r="30" spans="2:21" ht="14.5">
      <c r="B30" s="1132" t="s">
        <v>277</v>
      </c>
      <c r="C30" s="1128" t="s">
        <v>1360</v>
      </c>
      <c r="D30" s="1120">
        <f t="shared" si="1"/>
        <v>0</v>
      </c>
      <c r="E30" s="578">
        <f t="shared" si="2"/>
        <v>0</v>
      </c>
      <c r="F30" s="477">
        <f t="shared" ref="F30:H32" si="31">SUM(F53,F76,F98)</f>
        <v>0</v>
      </c>
      <c r="G30" s="478">
        <f t="shared" si="31"/>
        <v>0</v>
      </c>
      <c r="H30" s="479">
        <f t="shared" si="31"/>
        <v>0</v>
      </c>
      <c r="I30" s="574">
        <f t="shared" si="3"/>
        <v>0</v>
      </c>
      <c r="J30" s="477">
        <f t="shared" ref="J30:M32" si="32">SUM(J53,J76,J98)</f>
        <v>0</v>
      </c>
      <c r="K30" s="478">
        <f t="shared" si="32"/>
        <v>0</v>
      </c>
      <c r="L30" s="479">
        <f t="shared" si="32"/>
        <v>0</v>
      </c>
      <c r="M30" s="1129">
        <f t="shared" si="32"/>
        <v>0</v>
      </c>
      <c r="N30" s="574">
        <f t="shared" si="5"/>
        <v>0</v>
      </c>
      <c r="O30" s="478">
        <f t="shared" ref="O30:Q32" si="33">SUM(O53,O76,O98)</f>
        <v>0</v>
      </c>
      <c r="P30" s="479">
        <f t="shared" si="33"/>
        <v>0</v>
      </c>
      <c r="Q30" s="482">
        <f t="shared" si="33"/>
        <v>0</v>
      </c>
      <c r="R30" s="136"/>
      <c r="S30" s="136"/>
      <c r="T30" s="136"/>
      <c r="U30" s="136"/>
    </row>
    <row r="31" spans="2:21" ht="14.5">
      <c r="B31" s="1132" t="s">
        <v>597</v>
      </c>
      <c r="C31" s="1128" t="s">
        <v>1360</v>
      </c>
      <c r="D31" s="1120">
        <f t="shared" si="1"/>
        <v>0</v>
      </c>
      <c r="E31" s="578">
        <f t="shared" si="2"/>
        <v>0</v>
      </c>
      <c r="F31" s="477">
        <f t="shared" si="31"/>
        <v>0</v>
      </c>
      <c r="G31" s="478">
        <f t="shared" si="31"/>
        <v>0</v>
      </c>
      <c r="H31" s="479">
        <f t="shared" si="31"/>
        <v>0</v>
      </c>
      <c r="I31" s="574">
        <f t="shared" si="3"/>
        <v>0</v>
      </c>
      <c r="J31" s="477">
        <f t="shared" si="32"/>
        <v>0</v>
      </c>
      <c r="K31" s="478">
        <f t="shared" si="32"/>
        <v>0</v>
      </c>
      <c r="L31" s="479">
        <f t="shared" si="32"/>
        <v>0</v>
      </c>
      <c r="M31" s="1129">
        <f t="shared" si="32"/>
        <v>0</v>
      </c>
      <c r="N31" s="574">
        <f t="shared" si="5"/>
        <v>0</v>
      </c>
      <c r="O31" s="478">
        <f t="shared" si="33"/>
        <v>0</v>
      </c>
      <c r="P31" s="479">
        <f t="shared" si="33"/>
        <v>0</v>
      </c>
      <c r="Q31" s="482">
        <f t="shared" si="33"/>
        <v>0</v>
      </c>
      <c r="R31" s="136"/>
      <c r="S31" s="136"/>
      <c r="T31" s="136"/>
      <c r="U31" s="136"/>
    </row>
    <row r="32" spans="2:21" ht="15" thickBot="1">
      <c r="B32" s="1132" t="s">
        <v>598</v>
      </c>
      <c r="C32" s="1133" t="s">
        <v>1360</v>
      </c>
      <c r="D32" s="1134">
        <f t="shared" si="1"/>
        <v>0</v>
      </c>
      <c r="E32" s="596">
        <f t="shared" si="2"/>
        <v>0</v>
      </c>
      <c r="F32" s="593">
        <f t="shared" si="31"/>
        <v>0</v>
      </c>
      <c r="G32" s="594">
        <f t="shared" si="31"/>
        <v>0</v>
      </c>
      <c r="H32" s="1135">
        <f t="shared" si="31"/>
        <v>0</v>
      </c>
      <c r="I32" s="592">
        <f t="shared" si="3"/>
        <v>0</v>
      </c>
      <c r="J32" s="593">
        <f t="shared" si="32"/>
        <v>0</v>
      </c>
      <c r="K32" s="594">
        <f t="shared" si="32"/>
        <v>0</v>
      </c>
      <c r="L32" s="1135">
        <f t="shared" si="32"/>
        <v>0</v>
      </c>
      <c r="M32" s="1136">
        <f t="shared" si="32"/>
        <v>0</v>
      </c>
      <c r="N32" s="592">
        <f t="shared" si="5"/>
        <v>0</v>
      </c>
      <c r="O32" s="582">
        <f t="shared" si="33"/>
        <v>0</v>
      </c>
      <c r="P32" s="1125">
        <f t="shared" si="33"/>
        <v>0</v>
      </c>
      <c r="Q32" s="1137">
        <f t="shared" si="33"/>
        <v>0</v>
      </c>
      <c r="R32" s="136"/>
      <c r="S32" s="136"/>
      <c r="T32" s="136"/>
      <c r="U32" s="136"/>
    </row>
    <row r="33" spans="2:21" ht="15.5" thickTop="1" thickBot="1">
      <c r="B33" s="1100" t="s">
        <v>50</v>
      </c>
      <c r="C33" s="1101" t="s">
        <v>599</v>
      </c>
      <c r="D33" s="1138">
        <f t="shared" si="1"/>
        <v>0</v>
      </c>
      <c r="E33" s="559">
        <f t="shared" ref="E33:Q33" si="34">E34+E38+E43+E46+E49+E52</f>
        <v>0</v>
      </c>
      <c r="F33" s="556">
        <f t="shared" si="34"/>
        <v>0</v>
      </c>
      <c r="G33" s="557">
        <f t="shared" si="34"/>
        <v>0</v>
      </c>
      <c r="H33" s="560">
        <f t="shared" si="34"/>
        <v>0</v>
      </c>
      <c r="I33" s="555">
        <f t="shared" si="34"/>
        <v>0</v>
      </c>
      <c r="J33" s="556">
        <f t="shared" si="34"/>
        <v>0</v>
      </c>
      <c r="K33" s="557">
        <f t="shared" si="34"/>
        <v>0</v>
      </c>
      <c r="L33" s="560">
        <f t="shared" si="34"/>
        <v>0</v>
      </c>
      <c r="M33" s="1103">
        <f t="shared" si="34"/>
        <v>0</v>
      </c>
      <c r="N33" s="555">
        <f t="shared" si="34"/>
        <v>0</v>
      </c>
      <c r="O33" s="557">
        <f t="shared" si="34"/>
        <v>0</v>
      </c>
      <c r="P33" s="560">
        <f t="shared" si="34"/>
        <v>0</v>
      </c>
      <c r="Q33" s="559">
        <f t="shared" si="34"/>
        <v>0</v>
      </c>
      <c r="R33" s="136"/>
      <c r="S33" s="136"/>
      <c r="T33" s="136"/>
      <c r="U33" s="136"/>
    </row>
    <row r="34" spans="2:21" ht="15" thickTop="1">
      <c r="B34" s="1104" t="s">
        <v>52</v>
      </c>
      <c r="C34" s="1105" t="s">
        <v>6</v>
      </c>
      <c r="D34" s="1106">
        <f t="shared" si="1"/>
        <v>0</v>
      </c>
      <c r="E34" s="167">
        <f t="shared" ref="E34:E55" si="35">SUM(F34:H34)</f>
        <v>0</v>
      </c>
      <c r="F34" s="164">
        <f>SUM(F35:F37)</f>
        <v>0</v>
      </c>
      <c r="G34" s="165">
        <f>SUM(G35:G37)</f>
        <v>0</v>
      </c>
      <c r="H34" s="166">
        <f>SUM(H35:H37)</f>
        <v>0</v>
      </c>
      <c r="I34" s="163">
        <f t="shared" ref="I34:I55" si="36">SUM(J34:L34)</f>
        <v>0</v>
      </c>
      <c r="J34" s="164">
        <f t="shared" ref="J34:Q34" si="37">SUM(J35:J37)</f>
        <v>0</v>
      </c>
      <c r="K34" s="165">
        <f t="shared" si="37"/>
        <v>0</v>
      </c>
      <c r="L34" s="166">
        <f t="shared" si="37"/>
        <v>0</v>
      </c>
      <c r="M34" s="1107">
        <f t="shared" si="37"/>
        <v>0</v>
      </c>
      <c r="N34" s="163">
        <f t="shared" ref="N34:N55" si="38">SUM(O34:P34)</f>
        <v>0</v>
      </c>
      <c r="O34" s="165">
        <f t="shared" ref="O34:P34" si="39">SUM(O35:O37)</f>
        <v>0</v>
      </c>
      <c r="P34" s="166">
        <f t="shared" si="39"/>
        <v>0</v>
      </c>
      <c r="Q34" s="167">
        <f t="shared" si="37"/>
        <v>0</v>
      </c>
      <c r="R34" s="136"/>
      <c r="S34" s="136"/>
      <c r="T34" s="136"/>
      <c r="U34" s="136"/>
    </row>
    <row r="35" spans="2:21" ht="14.5">
      <c r="B35" s="1108" t="s">
        <v>130</v>
      </c>
      <c r="C35" s="1109" t="s">
        <v>8</v>
      </c>
      <c r="D35" s="1106">
        <f t="shared" si="1"/>
        <v>0</v>
      </c>
      <c r="E35" s="167">
        <f t="shared" si="35"/>
        <v>0</v>
      </c>
      <c r="F35" s="1139">
        <v>0</v>
      </c>
      <c r="G35" s="1140">
        <v>0</v>
      </c>
      <c r="H35" s="1141">
        <v>0</v>
      </c>
      <c r="I35" s="163">
        <f t="shared" si="36"/>
        <v>0</v>
      </c>
      <c r="J35" s="1139">
        <v>0</v>
      </c>
      <c r="K35" s="1140">
        <v>0</v>
      </c>
      <c r="L35" s="1141">
        <v>0</v>
      </c>
      <c r="M35" s="1142">
        <v>0</v>
      </c>
      <c r="N35" s="163">
        <f t="shared" si="38"/>
        <v>0</v>
      </c>
      <c r="O35" s="1139">
        <v>0</v>
      </c>
      <c r="P35" s="1143">
        <v>0</v>
      </c>
      <c r="Q35" s="1143">
        <v>0</v>
      </c>
      <c r="R35" s="136" t="s">
        <v>1318</v>
      </c>
      <c r="S35" s="136"/>
      <c r="T35" s="136"/>
      <c r="U35" s="136"/>
    </row>
    <row r="36" spans="2:21" ht="14.5">
      <c r="B36" s="1108" t="s">
        <v>132</v>
      </c>
      <c r="C36" s="1109" t="s">
        <v>9</v>
      </c>
      <c r="D36" s="1106">
        <f t="shared" si="1"/>
        <v>0</v>
      </c>
      <c r="E36" s="167">
        <f t="shared" si="35"/>
        <v>0</v>
      </c>
      <c r="F36" s="1139">
        <v>0</v>
      </c>
      <c r="G36" s="1140">
        <v>0</v>
      </c>
      <c r="H36" s="1141">
        <v>0</v>
      </c>
      <c r="I36" s="163">
        <f t="shared" si="36"/>
        <v>0</v>
      </c>
      <c r="J36" s="1139">
        <v>0</v>
      </c>
      <c r="K36" s="1140">
        <v>0</v>
      </c>
      <c r="L36" s="1141">
        <v>0</v>
      </c>
      <c r="M36" s="1142">
        <v>0</v>
      </c>
      <c r="N36" s="163">
        <f t="shared" si="38"/>
        <v>0</v>
      </c>
      <c r="O36" s="1139">
        <v>0</v>
      </c>
      <c r="P36" s="1143">
        <v>0</v>
      </c>
      <c r="Q36" s="1143">
        <v>0</v>
      </c>
      <c r="R36" s="136" t="s">
        <v>1320</v>
      </c>
      <c r="S36" s="136"/>
      <c r="T36" s="136"/>
      <c r="U36" s="136"/>
    </row>
    <row r="37" spans="2:21" ht="14.5">
      <c r="B37" s="1108" t="s">
        <v>134</v>
      </c>
      <c r="C37" s="1109" t="s">
        <v>11</v>
      </c>
      <c r="D37" s="1106">
        <f t="shared" si="1"/>
        <v>0</v>
      </c>
      <c r="E37" s="167">
        <f t="shared" si="35"/>
        <v>0</v>
      </c>
      <c r="F37" s="1139">
        <v>0</v>
      </c>
      <c r="G37" s="1140">
        <v>0</v>
      </c>
      <c r="H37" s="1141">
        <v>0</v>
      </c>
      <c r="I37" s="163">
        <f t="shared" si="36"/>
        <v>0</v>
      </c>
      <c r="J37" s="1139">
        <v>0</v>
      </c>
      <c r="K37" s="1140">
        <v>0</v>
      </c>
      <c r="L37" s="1141">
        <v>0</v>
      </c>
      <c r="M37" s="1142">
        <v>0</v>
      </c>
      <c r="N37" s="163">
        <f t="shared" si="38"/>
        <v>0</v>
      </c>
      <c r="O37" s="1139">
        <v>0</v>
      </c>
      <c r="P37" s="1143">
        <v>0</v>
      </c>
      <c r="Q37" s="1143">
        <v>0</v>
      </c>
      <c r="R37" s="136" t="s">
        <v>1322</v>
      </c>
      <c r="S37" s="136"/>
      <c r="T37" s="136"/>
      <c r="U37" s="136"/>
    </row>
    <row r="38" spans="2:21" ht="14.5">
      <c r="B38" s="1104" t="s">
        <v>135</v>
      </c>
      <c r="C38" s="1111" t="s">
        <v>13</v>
      </c>
      <c r="D38" s="1106">
        <f t="shared" si="1"/>
        <v>0</v>
      </c>
      <c r="E38" s="167">
        <f t="shared" si="35"/>
        <v>0</v>
      </c>
      <c r="F38" s="164">
        <f>SUM(F39:F42)</f>
        <v>0</v>
      </c>
      <c r="G38" s="165">
        <f>SUM(G39:G42)</f>
        <v>0</v>
      </c>
      <c r="H38" s="166">
        <f>SUM(H39:H42)</f>
        <v>0</v>
      </c>
      <c r="I38" s="163">
        <f t="shared" si="36"/>
        <v>0</v>
      </c>
      <c r="J38" s="164">
        <f t="shared" ref="J38:Q38" si="40">SUM(J39:J42)</f>
        <v>0</v>
      </c>
      <c r="K38" s="165">
        <f t="shared" si="40"/>
        <v>0</v>
      </c>
      <c r="L38" s="166">
        <f t="shared" si="40"/>
        <v>0</v>
      </c>
      <c r="M38" s="1107">
        <f t="shared" si="40"/>
        <v>0</v>
      </c>
      <c r="N38" s="163">
        <f t="shared" si="38"/>
        <v>0</v>
      </c>
      <c r="O38" s="165">
        <f t="shared" ref="O38:P38" si="41">SUM(O39:O42)</f>
        <v>0</v>
      </c>
      <c r="P38" s="166">
        <f t="shared" si="41"/>
        <v>0</v>
      </c>
      <c r="Q38" s="167">
        <f t="shared" si="40"/>
        <v>0</v>
      </c>
      <c r="R38" s="136"/>
      <c r="S38" s="136"/>
      <c r="T38" s="136"/>
      <c r="U38" s="136"/>
    </row>
    <row r="39" spans="2:21" ht="14.5">
      <c r="B39" s="1108" t="s">
        <v>137</v>
      </c>
      <c r="C39" s="1109" t="s">
        <v>15</v>
      </c>
      <c r="D39" s="1106">
        <f t="shared" si="1"/>
        <v>0</v>
      </c>
      <c r="E39" s="167">
        <f t="shared" si="35"/>
        <v>0</v>
      </c>
      <c r="F39" s="1139">
        <v>0</v>
      </c>
      <c r="G39" s="1140">
        <v>0</v>
      </c>
      <c r="H39" s="1141">
        <v>0</v>
      </c>
      <c r="I39" s="163">
        <f t="shared" si="36"/>
        <v>0</v>
      </c>
      <c r="J39" s="1139">
        <v>0</v>
      </c>
      <c r="K39" s="1140">
        <v>0</v>
      </c>
      <c r="L39" s="1141">
        <v>0</v>
      </c>
      <c r="M39" s="1142">
        <v>0</v>
      </c>
      <c r="N39" s="163">
        <f t="shared" si="38"/>
        <v>0</v>
      </c>
      <c r="O39" s="1139">
        <v>0</v>
      </c>
      <c r="P39" s="1143">
        <v>0</v>
      </c>
      <c r="Q39" s="1143">
        <v>0</v>
      </c>
      <c r="R39" s="136" t="s">
        <v>1324</v>
      </c>
      <c r="S39" s="136"/>
      <c r="T39" s="136"/>
      <c r="U39" s="136"/>
    </row>
    <row r="40" spans="2:21" ht="14.5">
      <c r="B40" s="1108" t="s">
        <v>139</v>
      </c>
      <c r="C40" s="1109" t="s">
        <v>588</v>
      </c>
      <c r="D40" s="1106">
        <f t="shared" si="1"/>
        <v>0</v>
      </c>
      <c r="E40" s="167">
        <f t="shared" si="35"/>
        <v>0</v>
      </c>
      <c r="F40" s="1139">
        <v>0</v>
      </c>
      <c r="G40" s="1140">
        <v>0</v>
      </c>
      <c r="H40" s="1141">
        <v>0</v>
      </c>
      <c r="I40" s="163">
        <f t="shared" si="36"/>
        <v>0</v>
      </c>
      <c r="J40" s="1139">
        <v>0</v>
      </c>
      <c r="K40" s="1140">
        <v>0</v>
      </c>
      <c r="L40" s="1141">
        <v>0</v>
      </c>
      <c r="M40" s="1142">
        <v>0</v>
      </c>
      <c r="N40" s="163">
        <f t="shared" si="38"/>
        <v>0</v>
      </c>
      <c r="O40" s="1139">
        <v>0</v>
      </c>
      <c r="P40" s="1143">
        <v>0</v>
      </c>
      <c r="Q40" s="1143">
        <v>0</v>
      </c>
      <c r="R40" s="475" t="s">
        <v>1361</v>
      </c>
      <c r="S40" s="475" t="s">
        <v>1362</v>
      </c>
      <c r="T40" s="475" t="s">
        <v>1363</v>
      </c>
      <c r="U40" s="475" t="s">
        <v>1364</v>
      </c>
    </row>
    <row r="41" spans="2:21" ht="14.5">
      <c r="B41" s="1108" t="s">
        <v>600</v>
      </c>
      <c r="C41" s="1109" t="s">
        <v>21</v>
      </c>
      <c r="D41" s="1106">
        <f t="shared" si="1"/>
        <v>0</v>
      </c>
      <c r="E41" s="167">
        <f t="shared" si="35"/>
        <v>0</v>
      </c>
      <c r="F41" s="1139">
        <v>0</v>
      </c>
      <c r="G41" s="1140">
        <v>0</v>
      </c>
      <c r="H41" s="1141">
        <v>0</v>
      </c>
      <c r="I41" s="163">
        <f t="shared" si="36"/>
        <v>0</v>
      </c>
      <c r="J41" s="1139">
        <v>0</v>
      </c>
      <c r="K41" s="1140">
        <v>0</v>
      </c>
      <c r="L41" s="1141">
        <v>0</v>
      </c>
      <c r="M41" s="1142">
        <v>0</v>
      </c>
      <c r="N41" s="163">
        <f t="shared" si="38"/>
        <v>0</v>
      </c>
      <c r="O41" s="1139">
        <v>0</v>
      </c>
      <c r="P41" s="1143">
        <v>0</v>
      </c>
      <c r="Q41" s="1143">
        <v>0</v>
      </c>
      <c r="R41" s="475" t="s">
        <v>1328</v>
      </c>
      <c r="S41" s="136"/>
      <c r="T41" s="136"/>
      <c r="U41" s="136"/>
    </row>
    <row r="42" spans="2:21" ht="39">
      <c r="B42" s="1108" t="s">
        <v>601</v>
      </c>
      <c r="C42" s="1109" t="s">
        <v>590</v>
      </c>
      <c r="D42" s="1106">
        <f t="shared" si="1"/>
        <v>0</v>
      </c>
      <c r="E42" s="167">
        <f t="shared" si="35"/>
        <v>0</v>
      </c>
      <c r="F42" s="1139">
        <v>0</v>
      </c>
      <c r="G42" s="1140">
        <v>0</v>
      </c>
      <c r="H42" s="1141">
        <v>0</v>
      </c>
      <c r="I42" s="163">
        <f t="shared" si="36"/>
        <v>0</v>
      </c>
      <c r="J42" s="1139">
        <v>0</v>
      </c>
      <c r="K42" s="1140">
        <v>0</v>
      </c>
      <c r="L42" s="1141">
        <v>0</v>
      </c>
      <c r="M42" s="1142">
        <v>0</v>
      </c>
      <c r="N42" s="163">
        <f t="shared" si="38"/>
        <v>0</v>
      </c>
      <c r="O42" s="1139">
        <v>0</v>
      </c>
      <c r="P42" s="1143">
        <v>0</v>
      </c>
      <c r="Q42" s="1143">
        <v>0</v>
      </c>
      <c r="R42" s="475" t="s">
        <v>1330</v>
      </c>
      <c r="S42" s="136"/>
      <c r="T42" s="136"/>
      <c r="U42" s="136"/>
    </row>
    <row r="43" spans="2:21" ht="14.5">
      <c r="B43" s="1104" t="s">
        <v>296</v>
      </c>
      <c r="C43" s="1112" t="s">
        <v>25</v>
      </c>
      <c r="D43" s="1106">
        <f t="shared" si="1"/>
        <v>0</v>
      </c>
      <c r="E43" s="167">
        <f t="shared" si="35"/>
        <v>0</v>
      </c>
      <c r="F43" s="164">
        <f>SUM(F44:F45)</f>
        <v>0</v>
      </c>
      <c r="G43" s="165">
        <f>SUM(G44:G45)</f>
        <v>0</v>
      </c>
      <c r="H43" s="166">
        <f>SUM(H44:H45)</f>
        <v>0</v>
      </c>
      <c r="I43" s="163">
        <f t="shared" si="36"/>
        <v>0</v>
      </c>
      <c r="J43" s="164">
        <f t="shared" ref="J43:Q43" si="42">SUM(J44:J45)</f>
        <v>0</v>
      </c>
      <c r="K43" s="165">
        <f t="shared" si="42"/>
        <v>0</v>
      </c>
      <c r="L43" s="166">
        <f t="shared" si="42"/>
        <v>0</v>
      </c>
      <c r="M43" s="1107">
        <f t="shared" si="42"/>
        <v>0</v>
      </c>
      <c r="N43" s="163">
        <f t="shared" si="38"/>
        <v>0</v>
      </c>
      <c r="O43" s="165">
        <f t="shared" ref="O43:P43" si="43">SUM(O44:O45)</f>
        <v>0</v>
      </c>
      <c r="P43" s="166">
        <f t="shared" si="43"/>
        <v>0</v>
      </c>
      <c r="Q43" s="167">
        <f t="shared" si="42"/>
        <v>0</v>
      </c>
      <c r="R43" s="136"/>
      <c r="S43" s="136"/>
      <c r="T43" s="136"/>
      <c r="U43" s="136"/>
    </row>
    <row r="44" spans="2:21" ht="52.5">
      <c r="B44" s="1108" t="s">
        <v>298</v>
      </c>
      <c r="C44" s="1113" t="s">
        <v>591</v>
      </c>
      <c r="D44" s="1106">
        <f t="shared" si="1"/>
        <v>0</v>
      </c>
      <c r="E44" s="167">
        <f t="shared" si="35"/>
        <v>0</v>
      </c>
      <c r="F44" s="1139">
        <v>0</v>
      </c>
      <c r="G44" s="1140">
        <v>0</v>
      </c>
      <c r="H44" s="1141">
        <v>0</v>
      </c>
      <c r="I44" s="163">
        <f t="shared" si="36"/>
        <v>0</v>
      </c>
      <c r="J44" s="1139">
        <v>0</v>
      </c>
      <c r="K44" s="1140">
        <v>0</v>
      </c>
      <c r="L44" s="1141">
        <v>0</v>
      </c>
      <c r="M44" s="1142">
        <v>0</v>
      </c>
      <c r="N44" s="163">
        <f t="shared" si="38"/>
        <v>0</v>
      </c>
      <c r="O44" s="1139">
        <v>0</v>
      </c>
      <c r="P44" s="1143">
        <v>0</v>
      </c>
      <c r="Q44" s="1143">
        <v>0</v>
      </c>
      <c r="R44" s="475" t="s">
        <v>1332</v>
      </c>
      <c r="S44" s="136"/>
      <c r="T44" s="136"/>
      <c r="U44" s="136"/>
    </row>
    <row r="45" spans="2:21" ht="14.5">
      <c r="B45" s="1108" t="s">
        <v>299</v>
      </c>
      <c r="C45" s="1113" t="s">
        <v>29</v>
      </c>
      <c r="D45" s="1106">
        <f t="shared" si="1"/>
        <v>0</v>
      </c>
      <c r="E45" s="167">
        <f t="shared" si="35"/>
        <v>0</v>
      </c>
      <c r="F45" s="1139">
        <v>0</v>
      </c>
      <c r="G45" s="1140">
        <v>0</v>
      </c>
      <c r="H45" s="1141">
        <v>0</v>
      </c>
      <c r="I45" s="163">
        <f t="shared" si="36"/>
        <v>0</v>
      </c>
      <c r="J45" s="1139">
        <v>0</v>
      </c>
      <c r="K45" s="1140">
        <v>0</v>
      </c>
      <c r="L45" s="1141">
        <v>0</v>
      </c>
      <c r="M45" s="1142">
        <v>0</v>
      </c>
      <c r="N45" s="163">
        <f t="shared" si="38"/>
        <v>0</v>
      </c>
      <c r="O45" s="1139">
        <v>0</v>
      </c>
      <c r="P45" s="1143">
        <v>0</v>
      </c>
      <c r="Q45" s="1143">
        <v>0</v>
      </c>
      <c r="R45" s="475" t="s">
        <v>1334</v>
      </c>
      <c r="S45" s="136"/>
      <c r="T45" s="136"/>
      <c r="U45" s="136"/>
    </row>
    <row r="46" spans="2:21" ht="14.5">
      <c r="B46" s="1104" t="s">
        <v>301</v>
      </c>
      <c r="C46" s="1112" t="s">
        <v>31</v>
      </c>
      <c r="D46" s="1106">
        <f t="shared" si="1"/>
        <v>0</v>
      </c>
      <c r="E46" s="167">
        <f t="shared" si="35"/>
        <v>0</v>
      </c>
      <c r="F46" s="164">
        <f>SUM(F47:F48)</f>
        <v>0</v>
      </c>
      <c r="G46" s="165">
        <f>SUM(G47:G48)</f>
        <v>0</v>
      </c>
      <c r="H46" s="166">
        <f>SUM(H47:H48)</f>
        <v>0</v>
      </c>
      <c r="I46" s="163">
        <f t="shared" si="36"/>
        <v>0</v>
      </c>
      <c r="J46" s="164">
        <f t="shared" ref="J46:Q46" si="44">SUM(J47:J48)</f>
        <v>0</v>
      </c>
      <c r="K46" s="165">
        <f t="shared" si="44"/>
        <v>0</v>
      </c>
      <c r="L46" s="166">
        <f t="shared" si="44"/>
        <v>0</v>
      </c>
      <c r="M46" s="1107">
        <f t="shared" si="44"/>
        <v>0</v>
      </c>
      <c r="N46" s="163">
        <f t="shared" si="38"/>
        <v>0</v>
      </c>
      <c r="O46" s="165">
        <f t="shared" ref="O46:P46" si="45">SUM(O47:O48)</f>
        <v>0</v>
      </c>
      <c r="P46" s="166">
        <f t="shared" si="45"/>
        <v>0</v>
      </c>
      <c r="Q46" s="167">
        <f t="shared" si="44"/>
        <v>0</v>
      </c>
      <c r="R46" s="136"/>
      <c r="S46" s="136"/>
      <c r="T46" s="136"/>
      <c r="U46" s="136"/>
    </row>
    <row r="47" spans="2:21" ht="14.5">
      <c r="B47" s="1108" t="s">
        <v>302</v>
      </c>
      <c r="C47" s="1113" t="s">
        <v>593</v>
      </c>
      <c r="D47" s="1106">
        <f t="shared" si="1"/>
        <v>0</v>
      </c>
      <c r="E47" s="167">
        <f t="shared" si="35"/>
        <v>0</v>
      </c>
      <c r="F47" s="1144">
        <v>0</v>
      </c>
      <c r="G47" s="1145">
        <v>0</v>
      </c>
      <c r="H47" s="1146">
        <v>0</v>
      </c>
      <c r="I47" s="163">
        <f t="shared" si="36"/>
        <v>0</v>
      </c>
      <c r="J47" s="1144">
        <v>0</v>
      </c>
      <c r="K47" s="1145">
        <v>0</v>
      </c>
      <c r="L47" s="1146">
        <v>0</v>
      </c>
      <c r="M47" s="1147">
        <v>0</v>
      </c>
      <c r="N47" s="160">
        <f t="shared" si="38"/>
        <v>0</v>
      </c>
      <c r="O47" s="1139">
        <v>0</v>
      </c>
      <c r="P47" s="1143">
        <v>0</v>
      </c>
      <c r="Q47" s="1143">
        <v>0</v>
      </c>
      <c r="R47" s="475" t="s">
        <v>1336</v>
      </c>
      <c r="S47" s="136"/>
      <c r="T47" s="136"/>
      <c r="U47" s="136"/>
    </row>
    <row r="48" spans="2:21" ht="26.5">
      <c r="B48" s="1114" t="s">
        <v>302</v>
      </c>
      <c r="C48" s="1148" t="s">
        <v>595</v>
      </c>
      <c r="D48" s="1106">
        <f t="shared" si="1"/>
        <v>0</v>
      </c>
      <c r="E48" s="167">
        <f t="shared" si="35"/>
        <v>0</v>
      </c>
      <c r="F48" s="1144">
        <v>0</v>
      </c>
      <c r="G48" s="1145">
        <v>0</v>
      </c>
      <c r="H48" s="1146">
        <v>0</v>
      </c>
      <c r="I48" s="163">
        <f t="shared" si="36"/>
        <v>0</v>
      </c>
      <c r="J48" s="1144">
        <v>0</v>
      </c>
      <c r="K48" s="1145">
        <v>0</v>
      </c>
      <c r="L48" s="1146">
        <v>0</v>
      </c>
      <c r="M48" s="1147">
        <v>0</v>
      </c>
      <c r="N48" s="160">
        <f t="shared" si="38"/>
        <v>0</v>
      </c>
      <c r="O48" s="1139">
        <v>0</v>
      </c>
      <c r="P48" s="1143">
        <v>0</v>
      </c>
      <c r="Q48" s="1143">
        <v>0</v>
      </c>
      <c r="R48" s="475" t="s">
        <v>1338</v>
      </c>
      <c r="S48" s="136"/>
      <c r="T48" s="136"/>
      <c r="U48" s="136"/>
    </row>
    <row r="49" spans="1:21" ht="14.5">
      <c r="B49" s="1104" t="s">
        <v>306</v>
      </c>
      <c r="C49" s="1119" t="s">
        <v>37</v>
      </c>
      <c r="D49" s="1120">
        <f t="shared" si="1"/>
        <v>0</v>
      </c>
      <c r="E49" s="578">
        <f t="shared" si="35"/>
        <v>0</v>
      </c>
      <c r="F49" s="575">
        <f>SUM(F50:F51)</f>
        <v>0</v>
      </c>
      <c r="G49" s="576">
        <f>SUM(G50:G51)</f>
        <v>0</v>
      </c>
      <c r="H49" s="606">
        <f>SUM(H50:H51)</f>
        <v>0</v>
      </c>
      <c r="I49" s="574">
        <f t="shared" si="36"/>
        <v>0</v>
      </c>
      <c r="J49" s="575">
        <f t="shared" ref="J49:Q49" si="46">SUM(J50:J51)</f>
        <v>0</v>
      </c>
      <c r="K49" s="576">
        <f t="shared" si="46"/>
        <v>0</v>
      </c>
      <c r="L49" s="606">
        <f t="shared" si="46"/>
        <v>0</v>
      </c>
      <c r="M49" s="1121">
        <f t="shared" si="46"/>
        <v>0</v>
      </c>
      <c r="N49" s="574">
        <f t="shared" si="38"/>
        <v>0</v>
      </c>
      <c r="O49" s="576">
        <f t="shared" ref="O49:P49" si="47">SUM(O50:O51)</f>
        <v>0</v>
      </c>
      <c r="P49" s="606">
        <f t="shared" si="47"/>
        <v>0</v>
      </c>
      <c r="Q49" s="578">
        <f t="shared" si="46"/>
        <v>0</v>
      </c>
      <c r="R49" s="136"/>
      <c r="S49" s="136"/>
      <c r="T49" s="136"/>
      <c r="U49" s="136"/>
    </row>
    <row r="50" spans="1:21" ht="14.5">
      <c r="B50" s="1122" t="s">
        <v>308</v>
      </c>
      <c r="C50" s="1123" t="s">
        <v>39</v>
      </c>
      <c r="D50" s="1124">
        <f t="shared" si="1"/>
        <v>0</v>
      </c>
      <c r="E50" s="167">
        <f t="shared" si="35"/>
        <v>0</v>
      </c>
      <c r="F50" s="1149">
        <v>0</v>
      </c>
      <c r="G50" s="1150">
        <v>0</v>
      </c>
      <c r="H50" s="1151">
        <v>0</v>
      </c>
      <c r="I50" s="574">
        <f t="shared" si="36"/>
        <v>0</v>
      </c>
      <c r="J50" s="1149">
        <v>0</v>
      </c>
      <c r="K50" s="1150">
        <v>0</v>
      </c>
      <c r="L50" s="1151">
        <v>0</v>
      </c>
      <c r="M50" s="1152">
        <v>0</v>
      </c>
      <c r="N50" s="321">
        <f t="shared" si="38"/>
        <v>0</v>
      </c>
      <c r="O50" s="1139">
        <v>0</v>
      </c>
      <c r="P50" s="1143">
        <v>0</v>
      </c>
      <c r="Q50" s="1143">
        <v>0</v>
      </c>
      <c r="R50" s="136" t="s">
        <v>1340</v>
      </c>
      <c r="S50" s="136"/>
      <c r="T50" s="136"/>
      <c r="U50" s="136"/>
    </row>
    <row r="51" spans="1:21" ht="26.5">
      <c r="B51" s="1122" t="s">
        <v>310</v>
      </c>
      <c r="C51" s="1128" t="s">
        <v>41</v>
      </c>
      <c r="D51" s="1120">
        <f t="shared" si="1"/>
        <v>0</v>
      </c>
      <c r="E51" s="167">
        <f t="shared" si="35"/>
        <v>0</v>
      </c>
      <c r="F51" s="1153">
        <v>0</v>
      </c>
      <c r="G51" s="1154">
        <v>0</v>
      </c>
      <c r="H51" s="1155">
        <v>0</v>
      </c>
      <c r="I51" s="574">
        <f t="shared" si="36"/>
        <v>0</v>
      </c>
      <c r="J51" s="1153">
        <v>0</v>
      </c>
      <c r="K51" s="1154">
        <v>0</v>
      </c>
      <c r="L51" s="1155">
        <v>0</v>
      </c>
      <c r="M51" s="1156">
        <v>0</v>
      </c>
      <c r="N51" s="574">
        <f t="shared" si="38"/>
        <v>0</v>
      </c>
      <c r="O51" s="1139">
        <v>0</v>
      </c>
      <c r="P51" s="1143">
        <v>0</v>
      </c>
      <c r="Q51" s="1143">
        <v>0</v>
      </c>
      <c r="R51" s="136" t="s">
        <v>1342</v>
      </c>
      <c r="S51" s="136"/>
      <c r="T51" s="136"/>
      <c r="U51" s="136"/>
    </row>
    <row r="52" spans="1:21" ht="14.5">
      <c r="B52" s="1130" t="s">
        <v>312</v>
      </c>
      <c r="C52" s="1131" t="s">
        <v>596</v>
      </c>
      <c r="D52" s="1120">
        <f t="shared" si="1"/>
        <v>0</v>
      </c>
      <c r="E52" s="578">
        <f t="shared" si="35"/>
        <v>0</v>
      </c>
      <c r="F52" s="575">
        <f>SUM(F53:F55)</f>
        <v>0</v>
      </c>
      <c r="G52" s="576">
        <f>SUM(G53:G55)</f>
        <v>0</v>
      </c>
      <c r="H52" s="606">
        <f>SUM(H53:H55)</f>
        <v>0</v>
      </c>
      <c r="I52" s="574">
        <f t="shared" si="36"/>
        <v>0</v>
      </c>
      <c r="J52" s="575">
        <f t="shared" ref="J52:Q52" si="48">SUM(J53:J55)</f>
        <v>0</v>
      </c>
      <c r="K52" s="576">
        <f t="shared" si="48"/>
        <v>0</v>
      </c>
      <c r="L52" s="606">
        <f t="shared" si="48"/>
        <v>0</v>
      </c>
      <c r="M52" s="1121">
        <f t="shared" si="48"/>
        <v>0</v>
      </c>
      <c r="N52" s="574">
        <f t="shared" si="38"/>
        <v>0</v>
      </c>
      <c r="O52" s="576">
        <f t="shared" ref="O52:P52" si="49">SUM(O53:O55)</f>
        <v>0</v>
      </c>
      <c r="P52" s="606">
        <f t="shared" si="49"/>
        <v>0</v>
      </c>
      <c r="Q52" s="578">
        <f t="shared" si="48"/>
        <v>0</v>
      </c>
      <c r="R52" s="136"/>
      <c r="S52" s="136"/>
      <c r="T52" s="136"/>
      <c r="U52" s="136"/>
    </row>
    <row r="53" spans="1:21" ht="14.5">
      <c r="B53" s="1132" t="s">
        <v>314</v>
      </c>
      <c r="C53" s="1128" t="s">
        <v>1360</v>
      </c>
      <c r="D53" s="1120">
        <f t="shared" si="1"/>
        <v>0</v>
      </c>
      <c r="E53" s="167">
        <f t="shared" si="35"/>
        <v>0</v>
      </c>
      <c r="F53" s="1153">
        <v>0</v>
      </c>
      <c r="G53" s="1154">
        <v>0</v>
      </c>
      <c r="H53" s="1155">
        <v>0</v>
      </c>
      <c r="I53" s="574">
        <f t="shared" si="36"/>
        <v>0</v>
      </c>
      <c r="J53" s="1153">
        <v>0</v>
      </c>
      <c r="K53" s="1154">
        <v>0</v>
      </c>
      <c r="L53" s="1155">
        <v>0</v>
      </c>
      <c r="M53" s="1156">
        <v>0</v>
      </c>
      <c r="N53" s="574">
        <f t="shared" si="38"/>
        <v>0</v>
      </c>
      <c r="O53" s="1139">
        <v>0</v>
      </c>
      <c r="P53" s="1143">
        <v>0</v>
      </c>
      <c r="Q53" s="1143">
        <v>0</v>
      </c>
      <c r="R53" s="136" t="s">
        <v>1344</v>
      </c>
      <c r="S53" s="136"/>
      <c r="T53" s="136"/>
      <c r="U53" s="136"/>
    </row>
    <row r="54" spans="1:21" ht="14.5">
      <c r="B54" s="1132" t="s">
        <v>602</v>
      </c>
      <c r="C54" s="1128" t="s">
        <v>1360</v>
      </c>
      <c r="D54" s="1120">
        <f t="shared" si="1"/>
        <v>0</v>
      </c>
      <c r="E54" s="167">
        <f t="shared" si="35"/>
        <v>0</v>
      </c>
      <c r="F54" s="1153">
        <v>0</v>
      </c>
      <c r="G54" s="1154">
        <v>0</v>
      </c>
      <c r="H54" s="1155">
        <v>0</v>
      </c>
      <c r="I54" s="574">
        <f t="shared" si="36"/>
        <v>0</v>
      </c>
      <c r="J54" s="1153">
        <v>0</v>
      </c>
      <c r="K54" s="1154">
        <v>0</v>
      </c>
      <c r="L54" s="1155">
        <v>0</v>
      </c>
      <c r="M54" s="1156">
        <v>0</v>
      </c>
      <c r="N54" s="574">
        <f t="shared" si="38"/>
        <v>0</v>
      </c>
      <c r="O54" s="1139">
        <v>0</v>
      </c>
      <c r="P54" s="1143">
        <v>0</v>
      </c>
      <c r="Q54" s="1143">
        <v>0</v>
      </c>
      <c r="R54" s="136" t="s">
        <v>1346</v>
      </c>
      <c r="S54" s="136"/>
      <c r="T54" s="136"/>
      <c r="U54" s="136"/>
    </row>
    <row r="55" spans="1:21" ht="15" thickBot="1">
      <c r="B55" s="1157" t="s">
        <v>603</v>
      </c>
      <c r="C55" s="1133" t="s">
        <v>1360</v>
      </c>
      <c r="D55" s="1134">
        <f t="shared" si="1"/>
        <v>0</v>
      </c>
      <c r="E55" s="1158">
        <f t="shared" si="35"/>
        <v>0</v>
      </c>
      <c r="F55" s="1159">
        <v>0</v>
      </c>
      <c r="G55" s="1160">
        <v>0</v>
      </c>
      <c r="H55" s="1161">
        <v>0</v>
      </c>
      <c r="I55" s="574">
        <f t="shared" si="36"/>
        <v>0</v>
      </c>
      <c r="J55" s="1159">
        <v>0</v>
      </c>
      <c r="K55" s="1160">
        <v>0</v>
      </c>
      <c r="L55" s="1161">
        <v>0</v>
      </c>
      <c r="M55" s="1162">
        <v>0</v>
      </c>
      <c r="N55" s="592">
        <f t="shared" si="38"/>
        <v>0</v>
      </c>
      <c r="O55" s="1163">
        <v>0</v>
      </c>
      <c r="P55" s="1164">
        <v>0</v>
      </c>
      <c r="Q55" s="1164">
        <v>0</v>
      </c>
      <c r="R55" s="136" t="s">
        <v>1348</v>
      </c>
      <c r="S55" s="136"/>
      <c r="T55" s="136"/>
      <c r="U55" s="136"/>
    </row>
    <row r="56" spans="1:21" ht="15.5" thickTop="1" thickBot="1">
      <c r="A56" s="549" t="s">
        <v>604</v>
      </c>
      <c r="B56" s="1100" t="s">
        <v>56</v>
      </c>
      <c r="C56" s="1101" t="s">
        <v>605</v>
      </c>
      <c r="D56" s="1138">
        <f t="shared" si="1"/>
        <v>0</v>
      </c>
      <c r="E56" s="559">
        <f t="shared" ref="E56:Q56" si="50">E57+E61+E66+E69+E72+E75</f>
        <v>0</v>
      </c>
      <c r="F56" s="556">
        <f t="shared" si="50"/>
        <v>0</v>
      </c>
      <c r="G56" s="557">
        <f t="shared" si="50"/>
        <v>0</v>
      </c>
      <c r="H56" s="560">
        <f t="shared" si="50"/>
        <v>0</v>
      </c>
      <c r="I56" s="555">
        <f t="shared" si="50"/>
        <v>0</v>
      </c>
      <c r="J56" s="556">
        <f t="shared" si="50"/>
        <v>0</v>
      </c>
      <c r="K56" s="557">
        <f t="shared" si="50"/>
        <v>0</v>
      </c>
      <c r="L56" s="560">
        <f t="shared" si="50"/>
        <v>0</v>
      </c>
      <c r="M56" s="1103">
        <f t="shared" si="50"/>
        <v>0</v>
      </c>
      <c r="N56" s="555">
        <f t="shared" si="50"/>
        <v>0</v>
      </c>
      <c r="O56" s="557">
        <f t="shared" si="50"/>
        <v>0</v>
      </c>
      <c r="P56" s="560">
        <f t="shared" si="50"/>
        <v>0</v>
      </c>
      <c r="Q56" s="559">
        <f t="shared" si="50"/>
        <v>0</v>
      </c>
      <c r="R56" s="136"/>
      <c r="S56" s="136"/>
      <c r="T56" s="136"/>
      <c r="U56" s="136"/>
    </row>
    <row r="57" spans="1:21" ht="15" thickTop="1">
      <c r="B57" s="1104" t="s">
        <v>144</v>
      </c>
      <c r="C57" s="1105" t="s">
        <v>6</v>
      </c>
      <c r="D57" s="1106">
        <f t="shared" si="1"/>
        <v>0</v>
      </c>
      <c r="E57" s="167">
        <f t="shared" ref="E57:E78" si="51">SUM(F57:H57)</f>
        <v>0</v>
      </c>
      <c r="F57" s="164">
        <f>SUM(F58:F60)</f>
        <v>0</v>
      </c>
      <c r="G57" s="165">
        <f>SUM(G58:G60)</f>
        <v>0</v>
      </c>
      <c r="H57" s="166">
        <f>SUM(H58:H60)</f>
        <v>0</v>
      </c>
      <c r="I57" s="163">
        <f t="shared" ref="I57" si="52">SUM(J57:L57)</f>
        <v>0</v>
      </c>
      <c r="J57" s="164">
        <f t="shared" ref="J57:M57" si="53">SUM(J58:J60)</f>
        <v>0</v>
      </c>
      <c r="K57" s="165">
        <f t="shared" si="53"/>
        <v>0</v>
      </c>
      <c r="L57" s="166">
        <f t="shared" si="53"/>
        <v>0</v>
      </c>
      <c r="M57" s="1107">
        <f t="shared" si="53"/>
        <v>0</v>
      </c>
      <c r="N57" s="163">
        <f t="shared" ref="N57" si="54">SUM(O57:P57)</f>
        <v>0</v>
      </c>
      <c r="O57" s="165">
        <f t="shared" ref="O57:Q57" si="55">SUM(O58:O60)</f>
        <v>0</v>
      </c>
      <c r="P57" s="166">
        <f t="shared" si="55"/>
        <v>0</v>
      </c>
      <c r="Q57" s="167">
        <f t="shared" si="55"/>
        <v>0</v>
      </c>
      <c r="R57" s="136"/>
      <c r="S57" s="136"/>
      <c r="T57" s="136"/>
      <c r="U57" s="136"/>
    </row>
    <row r="58" spans="1:21" ht="14.5">
      <c r="B58" s="1108" t="s">
        <v>404</v>
      </c>
      <c r="C58" s="1109" t="s">
        <v>8</v>
      </c>
      <c r="D58" s="1106">
        <f t="shared" si="1"/>
        <v>0</v>
      </c>
      <c r="E58" s="167">
        <f t="shared" si="51"/>
        <v>0</v>
      </c>
      <c r="F58" s="1139">
        <v>0</v>
      </c>
      <c r="G58" s="1140">
        <v>0</v>
      </c>
      <c r="H58" s="1141">
        <v>0</v>
      </c>
      <c r="I58" s="163">
        <f t="shared" ref="I58:I78" si="56">SUM(J58:L58)</f>
        <v>0</v>
      </c>
      <c r="J58" s="1139">
        <v>0</v>
      </c>
      <c r="K58" s="1140">
        <v>0</v>
      </c>
      <c r="L58" s="1141">
        <v>0</v>
      </c>
      <c r="M58" s="1142">
        <v>0</v>
      </c>
      <c r="N58" s="163">
        <f t="shared" ref="N58:N78" si="57">SUM(O58:P58)</f>
        <v>0</v>
      </c>
      <c r="O58" s="1139">
        <v>0</v>
      </c>
      <c r="P58" s="1143">
        <v>0</v>
      </c>
      <c r="Q58" s="1143">
        <v>0</v>
      </c>
      <c r="R58" s="136" t="s">
        <v>1318</v>
      </c>
      <c r="S58" s="136"/>
      <c r="T58" s="136"/>
      <c r="U58" s="136"/>
    </row>
    <row r="59" spans="1:21" ht="14.5">
      <c r="B59" s="1108" t="s">
        <v>405</v>
      </c>
      <c r="C59" s="1109" t="s">
        <v>9</v>
      </c>
      <c r="D59" s="1106">
        <f t="shared" si="1"/>
        <v>0</v>
      </c>
      <c r="E59" s="167">
        <f t="shared" si="51"/>
        <v>0</v>
      </c>
      <c r="F59" s="1139">
        <v>0</v>
      </c>
      <c r="G59" s="1140">
        <v>0</v>
      </c>
      <c r="H59" s="1141">
        <v>0</v>
      </c>
      <c r="I59" s="163">
        <f t="shared" si="56"/>
        <v>0</v>
      </c>
      <c r="J59" s="1139">
        <v>0</v>
      </c>
      <c r="K59" s="1140">
        <v>0</v>
      </c>
      <c r="L59" s="1141">
        <v>0</v>
      </c>
      <c r="M59" s="1142">
        <v>0</v>
      </c>
      <c r="N59" s="163">
        <f t="shared" si="57"/>
        <v>0</v>
      </c>
      <c r="O59" s="1139">
        <v>0</v>
      </c>
      <c r="P59" s="1143">
        <v>0</v>
      </c>
      <c r="Q59" s="1143">
        <v>0</v>
      </c>
      <c r="R59" s="136" t="s">
        <v>1320</v>
      </c>
      <c r="S59" s="136"/>
      <c r="T59" s="136"/>
      <c r="U59" s="136"/>
    </row>
    <row r="60" spans="1:21" ht="14.5">
      <c r="B60" s="1108" t="s">
        <v>606</v>
      </c>
      <c r="C60" s="1109" t="s">
        <v>11</v>
      </c>
      <c r="D60" s="1106">
        <f t="shared" si="1"/>
        <v>0</v>
      </c>
      <c r="E60" s="167">
        <f t="shared" si="51"/>
        <v>0</v>
      </c>
      <c r="F60" s="1139">
        <v>0</v>
      </c>
      <c r="G60" s="1140">
        <v>0</v>
      </c>
      <c r="H60" s="1141">
        <v>0</v>
      </c>
      <c r="I60" s="163">
        <f t="shared" si="56"/>
        <v>0</v>
      </c>
      <c r="J60" s="1139">
        <v>0</v>
      </c>
      <c r="K60" s="1140">
        <v>0</v>
      </c>
      <c r="L60" s="1141">
        <v>0</v>
      </c>
      <c r="M60" s="1142">
        <v>0</v>
      </c>
      <c r="N60" s="163">
        <f t="shared" si="57"/>
        <v>0</v>
      </c>
      <c r="O60" s="1139">
        <v>0</v>
      </c>
      <c r="P60" s="1143">
        <v>0</v>
      </c>
      <c r="Q60" s="1143">
        <v>0</v>
      </c>
      <c r="R60" s="136" t="s">
        <v>1322</v>
      </c>
      <c r="S60" s="136"/>
      <c r="T60" s="136"/>
      <c r="U60" s="136"/>
    </row>
    <row r="61" spans="1:21" ht="14.5">
      <c r="B61" s="1104" t="s">
        <v>146</v>
      </c>
      <c r="C61" s="1111" t="s">
        <v>13</v>
      </c>
      <c r="D61" s="1106">
        <f t="shared" si="1"/>
        <v>0</v>
      </c>
      <c r="E61" s="167">
        <f t="shared" si="51"/>
        <v>0</v>
      </c>
      <c r="F61" s="164">
        <f>SUM(F62:F65)</f>
        <v>0</v>
      </c>
      <c r="G61" s="165">
        <f>SUM(G62:G65)</f>
        <v>0</v>
      </c>
      <c r="H61" s="166">
        <f>SUM(H62:H65)</f>
        <v>0</v>
      </c>
      <c r="I61" s="163">
        <f t="shared" si="56"/>
        <v>0</v>
      </c>
      <c r="J61" s="164">
        <f t="shared" ref="J61:M61" si="58">SUM(J62:J65)</f>
        <v>0</v>
      </c>
      <c r="K61" s="165">
        <f t="shared" si="58"/>
        <v>0</v>
      </c>
      <c r="L61" s="166">
        <f t="shared" si="58"/>
        <v>0</v>
      </c>
      <c r="M61" s="1107">
        <f t="shared" si="58"/>
        <v>0</v>
      </c>
      <c r="N61" s="163">
        <f t="shared" si="57"/>
        <v>0</v>
      </c>
      <c r="O61" s="165">
        <f t="shared" ref="O61:Q61" si="59">SUM(O62:O65)</f>
        <v>0</v>
      </c>
      <c r="P61" s="166">
        <f t="shared" si="59"/>
        <v>0</v>
      </c>
      <c r="Q61" s="167">
        <f t="shared" si="59"/>
        <v>0</v>
      </c>
      <c r="R61" s="136"/>
      <c r="S61" s="136"/>
      <c r="T61" s="136"/>
      <c r="U61" s="136"/>
    </row>
    <row r="62" spans="1:21" ht="14.5">
      <c r="B62" s="1108" t="s">
        <v>148</v>
      </c>
      <c r="C62" s="1109" t="s">
        <v>15</v>
      </c>
      <c r="D62" s="1106">
        <f t="shared" si="1"/>
        <v>0</v>
      </c>
      <c r="E62" s="167">
        <f t="shared" si="51"/>
        <v>0</v>
      </c>
      <c r="F62" s="1139">
        <v>0</v>
      </c>
      <c r="G62" s="1140">
        <v>0</v>
      </c>
      <c r="H62" s="1141">
        <v>0</v>
      </c>
      <c r="I62" s="163">
        <f t="shared" si="56"/>
        <v>0</v>
      </c>
      <c r="J62" s="1139">
        <v>0</v>
      </c>
      <c r="K62" s="1140">
        <v>0</v>
      </c>
      <c r="L62" s="1141">
        <v>0</v>
      </c>
      <c r="M62" s="1142">
        <v>0</v>
      </c>
      <c r="N62" s="163">
        <f t="shared" si="57"/>
        <v>0</v>
      </c>
      <c r="O62" s="1139">
        <v>0</v>
      </c>
      <c r="P62" s="1143">
        <v>0</v>
      </c>
      <c r="Q62" s="1143">
        <v>0</v>
      </c>
      <c r="R62" s="136" t="s">
        <v>1324</v>
      </c>
      <c r="S62" s="136"/>
      <c r="T62" s="136"/>
      <c r="U62" s="136"/>
    </row>
    <row r="63" spans="1:21" ht="14.5">
      <c r="B63" s="1108" t="s">
        <v>150</v>
      </c>
      <c r="C63" s="1109" t="s">
        <v>588</v>
      </c>
      <c r="D63" s="1106">
        <f t="shared" si="1"/>
        <v>0</v>
      </c>
      <c r="E63" s="167">
        <f t="shared" si="51"/>
        <v>0</v>
      </c>
      <c r="F63" s="1139">
        <v>0</v>
      </c>
      <c r="G63" s="1140">
        <v>0</v>
      </c>
      <c r="H63" s="1141">
        <v>0</v>
      </c>
      <c r="I63" s="163">
        <f t="shared" si="56"/>
        <v>0</v>
      </c>
      <c r="J63" s="1139">
        <v>0</v>
      </c>
      <c r="K63" s="1140">
        <v>0</v>
      </c>
      <c r="L63" s="1141">
        <v>0</v>
      </c>
      <c r="M63" s="1142">
        <v>0</v>
      </c>
      <c r="N63" s="163">
        <f t="shared" si="57"/>
        <v>0</v>
      </c>
      <c r="O63" s="1139">
        <v>0</v>
      </c>
      <c r="P63" s="1143">
        <v>0</v>
      </c>
      <c r="Q63" s="1143">
        <v>0</v>
      </c>
      <c r="R63" s="475" t="s">
        <v>1361</v>
      </c>
      <c r="S63" s="475" t="s">
        <v>1362</v>
      </c>
      <c r="T63" s="475" t="s">
        <v>1363</v>
      </c>
      <c r="U63" s="475" t="s">
        <v>1364</v>
      </c>
    </row>
    <row r="64" spans="1:21" ht="14.5">
      <c r="B64" s="1108" t="s">
        <v>152</v>
      </c>
      <c r="C64" s="1109" t="s">
        <v>21</v>
      </c>
      <c r="D64" s="1106">
        <f t="shared" si="1"/>
        <v>0</v>
      </c>
      <c r="E64" s="167">
        <f t="shared" si="51"/>
        <v>0</v>
      </c>
      <c r="F64" s="1139">
        <v>0</v>
      </c>
      <c r="G64" s="1140">
        <v>0</v>
      </c>
      <c r="H64" s="1141">
        <v>0</v>
      </c>
      <c r="I64" s="163">
        <f t="shared" si="56"/>
        <v>0</v>
      </c>
      <c r="J64" s="1139">
        <v>0</v>
      </c>
      <c r="K64" s="1140">
        <v>0</v>
      </c>
      <c r="L64" s="1141">
        <v>0</v>
      </c>
      <c r="M64" s="1142">
        <v>0</v>
      </c>
      <c r="N64" s="163">
        <f t="shared" si="57"/>
        <v>0</v>
      </c>
      <c r="O64" s="1139">
        <v>0</v>
      </c>
      <c r="P64" s="1143">
        <v>0</v>
      </c>
      <c r="Q64" s="1143">
        <v>0</v>
      </c>
      <c r="R64" s="475" t="s">
        <v>1328</v>
      </c>
      <c r="S64" s="136"/>
      <c r="T64" s="136"/>
      <c r="U64" s="136"/>
    </row>
    <row r="65" spans="1:21" ht="39">
      <c r="B65" s="1108" t="s">
        <v>607</v>
      </c>
      <c r="C65" s="1109" t="s">
        <v>590</v>
      </c>
      <c r="D65" s="1106">
        <f t="shared" si="1"/>
        <v>0</v>
      </c>
      <c r="E65" s="167">
        <f t="shared" si="51"/>
        <v>0</v>
      </c>
      <c r="F65" s="1139">
        <v>0</v>
      </c>
      <c r="G65" s="1140">
        <v>0</v>
      </c>
      <c r="H65" s="1141">
        <v>0</v>
      </c>
      <c r="I65" s="163">
        <f t="shared" si="56"/>
        <v>0</v>
      </c>
      <c r="J65" s="1139">
        <v>0</v>
      </c>
      <c r="K65" s="1140">
        <v>0</v>
      </c>
      <c r="L65" s="1141">
        <v>0</v>
      </c>
      <c r="M65" s="1142">
        <v>0</v>
      </c>
      <c r="N65" s="163">
        <f t="shared" si="57"/>
        <v>0</v>
      </c>
      <c r="O65" s="1139">
        <v>0</v>
      </c>
      <c r="P65" s="1143">
        <v>0</v>
      </c>
      <c r="Q65" s="1143">
        <v>0</v>
      </c>
      <c r="R65" s="475" t="s">
        <v>1330</v>
      </c>
      <c r="S65" s="136"/>
      <c r="T65" s="136"/>
      <c r="U65" s="136"/>
    </row>
    <row r="66" spans="1:21" ht="14.5">
      <c r="B66" s="1104" t="s">
        <v>154</v>
      </c>
      <c r="C66" s="1112" t="s">
        <v>25</v>
      </c>
      <c r="D66" s="1106">
        <f t="shared" si="1"/>
        <v>0</v>
      </c>
      <c r="E66" s="167">
        <f t="shared" si="51"/>
        <v>0</v>
      </c>
      <c r="F66" s="164">
        <f>SUM(F67:F68)</f>
        <v>0</v>
      </c>
      <c r="G66" s="165">
        <f>SUM(G67:G68)</f>
        <v>0</v>
      </c>
      <c r="H66" s="166">
        <f>SUM(H67:H68)</f>
        <v>0</v>
      </c>
      <c r="I66" s="163">
        <f t="shared" si="56"/>
        <v>0</v>
      </c>
      <c r="J66" s="164">
        <f t="shared" ref="J66:M66" si="60">SUM(J67:J68)</f>
        <v>0</v>
      </c>
      <c r="K66" s="165">
        <f t="shared" si="60"/>
        <v>0</v>
      </c>
      <c r="L66" s="166">
        <f t="shared" si="60"/>
        <v>0</v>
      </c>
      <c r="M66" s="1107">
        <f t="shared" si="60"/>
        <v>0</v>
      </c>
      <c r="N66" s="163">
        <f t="shared" si="57"/>
        <v>0</v>
      </c>
      <c r="O66" s="165">
        <f t="shared" ref="O66:Q66" si="61">SUM(O67:O68)</f>
        <v>0</v>
      </c>
      <c r="P66" s="166">
        <f t="shared" si="61"/>
        <v>0</v>
      </c>
      <c r="Q66" s="167">
        <f t="shared" si="61"/>
        <v>0</v>
      </c>
      <c r="R66" s="136"/>
      <c r="S66" s="136"/>
      <c r="T66" s="136"/>
      <c r="U66" s="136"/>
    </row>
    <row r="67" spans="1:21" ht="52.5">
      <c r="B67" s="1108" t="s">
        <v>406</v>
      </c>
      <c r="C67" s="1113" t="s">
        <v>591</v>
      </c>
      <c r="D67" s="1106">
        <f t="shared" si="1"/>
        <v>0</v>
      </c>
      <c r="E67" s="167">
        <f t="shared" si="51"/>
        <v>0</v>
      </c>
      <c r="F67" s="1139">
        <v>0</v>
      </c>
      <c r="G67" s="1140">
        <v>0</v>
      </c>
      <c r="H67" s="1141">
        <v>0</v>
      </c>
      <c r="I67" s="163">
        <f t="shared" si="56"/>
        <v>0</v>
      </c>
      <c r="J67" s="1139">
        <v>0</v>
      </c>
      <c r="K67" s="1140">
        <v>0</v>
      </c>
      <c r="L67" s="1141">
        <v>0</v>
      </c>
      <c r="M67" s="1142">
        <v>0</v>
      </c>
      <c r="N67" s="163">
        <f t="shared" si="57"/>
        <v>0</v>
      </c>
      <c r="O67" s="1139">
        <v>0</v>
      </c>
      <c r="P67" s="1143">
        <v>0</v>
      </c>
      <c r="Q67" s="1143">
        <v>0</v>
      </c>
      <c r="R67" s="475" t="s">
        <v>1332</v>
      </c>
      <c r="S67" s="136"/>
      <c r="T67" s="136"/>
      <c r="U67" s="136"/>
    </row>
    <row r="68" spans="1:21" ht="14.5">
      <c r="B68" s="1108" t="s">
        <v>608</v>
      </c>
      <c r="C68" s="1113" t="s">
        <v>29</v>
      </c>
      <c r="D68" s="1106">
        <f t="shared" si="1"/>
        <v>0</v>
      </c>
      <c r="E68" s="167">
        <f t="shared" si="51"/>
        <v>0</v>
      </c>
      <c r="F68" s="1139">
        <v>0</v>
      </c>
      <c r="G68" s="1140">
        <v>0</v>
      </c>
      <c r="H68" s="1141">
        <v>0</v>
      </c>
      <c r="I68" s="163">
        <f t="shared" si="56"/>
        <v>0</v>
      </c>
      <c r="J68" s="1139">
        <v>0</v>
      </c>
      <c r="K68" s="1140">
        <v>0</v>
      </c>
      <c r="L68" s="1141">
        <v>0</v>
      </c>
      <c r="M68" s="1142">
        <v>0</v>
      </c>
      <c r="N68" s="163">
        <f t="shared" si="57"/>
        <v>0</v>
      </c>
      <c r="O68" s="1139">
        <v>0</v>
      </c>
      <c r="P68" s="1143">
        <v>0</v>
      </c>
      <c r="Q68" s="1143">
        <v>0</v>
      </c>
      <c r="R68" s="475" t="s">
        <v>1334</v>
      </c>
      <c r="S68" s="136"/>
      <c r="T68" s="136"/>
      <c r="U68" s="136"/>
    </row>
    <row r="69" spans="1:21" ht="14.5">
      <c r="B69" s="1104" t="s">
        <v>407</v>
      </c>
      <c r="C69" s="1112" t="s">
        <v>31</v>
      </c>
      <c r="D69" s="1106">
        <f t="shared" si="1"/>
        <v>0</v>
      </c>
      <c r="E69" s="167">
        <f t="shared" si="51"/>
        <v>0</v>
      </c>
      <c r="F69" s="164">
        <f>SUM(F70:F71)</f>
        <v>0</v>
      </c>
      <c r="G69" s="165">
        <f>SUM(G70:G71)</f>
        <v>0</v>
      </c>
      <c r="H69" s="166">
        <f>SUM(H70:H71)</f>
        <v>0</v>
      </c>
      <c r="I69" s="163">
        <f t="shared" si="56"/>
        <v>0</v>
      </c>
      <c r="J69" s="164">
        <f t="shared" ref="J69:M69" si="62">SUM(J70:J71)</f>
        <v>0</v>
      </c>
      <c r="K69" s="165">
        <f t="shared" si="62"/>
        <v>0</v>
      </c>
      <c r="L69" s="166">
        <f t="shared" si="62"/>
        <v>0</v>
      </c>
      <c r="M69" s="1107">
        <f t="shared" si="62"/>
        <v>0</v>
      </c>
      <c r="N69" s="163">
        <f t="shared" si="57"/>
        <v>0</v>
      </c>
      <c r="O69" s="165">
        <f t="shared" ref="O69:Q69" si="63">SUM(O70:O71)</f>
        <v>0</v>
      </c>
      <c r="P69" s="166">
        <f t="shared" si="63"/>
        <v>0</v>
      </c>
      <c r="Q69" s="167">
        <f t="shared" si="63"/>
        <v>0</v>
      </c>
      <c r="R69" s="136"/>
      <c r="S69" s="136"/>
      <c r="T69" s="136"/>
      <c r="U69" s="136"/>
    </row>
    <row r="70" spans="1:21" ht="14.5">
      <c r="B70" s="1114" t="s">
        <v>408</v>
      </c>
      <c r="C70" s="1113" t="s">
        <v>593</v>
      </c>
      <c r="D70" s="1106">
        <f t="shared" si="1"/>
        <v>0</v>
      </c>
      <c r="E70" s="167">
        <f t="shared" si="51"/>
        <v>0</v>
      </c>
      <c r="F70" s="1139">
        <v>0</v>
      </c>
      <c r="G70" s="1140">
        <v>0</v>
      </c>
      <c r="H70" s="1141">
        <v>0</v>
      </c>
      <c r="I70" s="163">
        <f t="shared" si="56"/>
        <v>0</v>
      </c>
      <c r="J70" s="1139">
        <v>0</v>
      </c>
      <c r="K70" s="1140">
        <v>0</v>
      </c>
      <c r="L70" s="1141">
        <v>0</v>
      </c>
      <c r="M70" s="1142">
        <v>0</v>
      </c>
      <c r="N70" s="160">
        <f t="shared" si="57"/>
        <v>0</v>
      </c>
      <c r="O70" s="1139">
        <v>0</v>
      </c>
      <c r="P70" s="1143">
        <v>0</v>
      </c>
      <c r="Q70" s="1143">
        <v>0</v>
      </c>
      <c r="R70" s="475" t="s">
        <v>1336</v>
      </c>
      <c r="S70" s="136"/>
      <c r="T70" s="136"/>
      <c r="U70" s="136"/>
    </row>
    <row r="71" spans="1:21" ht="26.5">
      <c r="B71" s="1114" t="s">
        <v>409</v>
      </c>
      <c r="C71" s="1148" t="s">
        <v>595</v>
      </c>
      <c r="D71" s="1106">
        <f t="shared" si="1"/>
        <v>0</v>
      </c>
      <c r="E71" s="167">
        <f t="shared" si="51"/>
        <v>0</v>
      </c>
      <c r="F71" s="1139">
        <v>0</v>
      </c>
      <c r="G71" s="1140">
        <v>0</v>
      </c>
      <c r="H71" s="1141">
        <v>0</v>
      </c>
      <c r="I71" s="163">
        <f t="shared" si="56"/>
        <v>0</v>
      </c>
      <c r="J71" s="1139">
        <v>0</v>
      </c>
      <c r="K71" s="1140">
        <v>0</v>
      </c>
      <c r="L71" s="1141">
        <v>0</v>
      </c>
      <c r="M71" s="1142">
        <v>0</v>
      </c>
      <c r="N71" s="160">
        <f t="shared" si="57"/>
        <v>0</v>
      </c>
      <c r="O71" s="1139">
        <v>0</v>
      </c>
      <c r="P71" s="1143">
        <v>0</v>
      </c>
      <c r="Q71" s="1143">
        <v>0</v>
      </c>
      <c r="R71" s="475" t="s">
        <v>1338</v>
      </c>
      <c r="S71" s="136"/>
      <c r="T71" s="136"/>
      <c r="U71" s="136"/>
    </row>
    <row r="72" spans="1:21" ht="14.5">
      <c r="B72" s="1104" t="s">
        <v>413</v>
      </c>
      <c r="C72" s="1119" t="s">
        <v>37</v>
      </c>
      <c r="D72" s="1120">
        <f t="shared" si="1"/>
        <v>0</v>
      </c>
      <c r="E72" s="578">
        <f t="shared" si="51"/>
        <v>0</v>
      </c>
      <c r="F72" s="575">
        <f>SUM(F73:F74)</f>
        <v>0</v>
      </c>
      <c r="G72" s="576">
        <f>SUM(G73:G74)</f>
        <v>0</v>
      </c>
      <c r="H72" s="606">
        <f>SUM(H73:H74)</f>
        <v>0</v>
      </c>
      <c r="I72" s="574">
        <f t="shared" si="56"/>
        <v>0</v>
      </c>
      <c r="J72" s="575">
        <f t="shared" ref="J72:M72" si="64">SUM(J73:J74)</f>
        <v>0</v>
      </c>
      <c r="K72" s="576">
        <f t="shared" si="64"/>
        <v>0</v>
      </c>
      <c r="L72" s="606">
        <f t="shared" si="64"/>
        <v>0</v>
      </c>
      <c r="M72" s="1121">
        <f t="shared" si="64"/>
        <v>0</v>
      </c>
      <c r="N72" s="574">
        <f t="shared" si="57"/>
        <v>0</v>
      </c>
      <c r="O72" s="576">
        <f t="shared" ref="O72:Q72" si="65">SUM(O73:O74)</f>
        <v>0</v>
      </c>
      <c r="P72" s="606">
        <f t="shared" si="65"/>
        <v>0</v>
      </c>
      <c r="Q72" s="578">
        <f t="shared" si="65"/>
        <v>0</v>
      </c>
      <c r="R72" s="136"/>
      <c r="S72" s="136"/>
      <c r="T72" s="136"/>
      <c r="U72" s="136"/>
    </row>
    <row r="73" spans="1:21" ht="14.5">
      <c r="B73" s="1122" t="s">
        <v>609</v>
      </c>
      <c r="C73" s="1123" t="s">
        <v>39</v>
      </c>
      <c r="D73" s="1124">
        <f t="shared" si="1"/>
        <v>0</v>
      </c>
      <c r="E73" s="167">
        <f t="shared" si="51"/>
        <v>0</v>
      </c>
      <c r="F73" s="1139">
        <v>0</v>
      </c>
      <c r="G73" s="1140">
        <v>0</v>
      </c>
      <c r="H73" s="1141">
        <v>0</v>
      </c>
      <c r="I73" s="574">
        <f t="shared" si="56"/>
        <v>0</v>
      </c>
      <c r="J73" s="1139">
        <v>0</v>
      </c>
      <c r="K73" s="1140">
        <v>0</v>
      </c>
      <c r="L73" s="1141">
        <v>0</v>
      </c>
      <c r="M73" s="1142">
        <v>0</v>
      </c>
      <c r="N73" s="321">
        <f t="shared" si="57"/>
        <v>0</v>
      </c>
      <c r="O73" s="1139">
        <v>0</v>
      </c>
      <c r="P73" s="1143">
        <v>0</v>
      </c>
      <c r="Q73" s="1143">
        <v>0</v>
      </c>
      <c r="R73" s="136" t="s">
        <v>1340</v>
      </c>
      <c r="S73" s="136"/>
      <c r="T73" s="136"/>
      <c r="U73" s="136"/>
    </row>
    <row r="74" spans="1:21" ht="26.5">
      <c r="B74" s="1122" t="s">
        <v>610</v>
      </c>
      <c r="C74" s="1128" t="s">
        <v>41</v>
      </c>
      <c r="D74" s="1120">
        <f t="shared" si="1"/>
        <v>0</v>
      </c>
      <c r="E74" s="167">
        <f t="shared" si="51"/>
        <v>0</v>
      </c>
      <c r="F74" s="1139">
        <v>0</v>
      </c>
      <c r="G74" s="1140">
        <v>0</v>
      </c>
      <c r="H74" s="1141">
        <v>0</v>
      </c>
      <c r="I74" s="574">
        <f t="shared" si="56"/>
        <v>0</v>
      </c>
      <c r="J74" s="1139">
        <v>0</v>
      </c>
      <c r="K74" s="1140">
        <v>0</v>
      </c>
      <c r="L74" s="1141">
        <v>0</v>
      </c>
      <c r="M74" s="1142">
        <v>0</v>
      </c>
      <c r="N74" s="574">
        <f t="shared" si="57"/>
        <v>0</v>
      </c>
      <c r="O74" s="1139">
        <v>0</v>
      </c>
      <c r="P74" s="1143">
        <v>0</v>
      </c>
      <c r="Q74" s="1143">
        <v>0</v>
      </c>
      <c r="R74" s="136" t="s">
        <v>1342</v>
      </c>
      <c r="S74" s="136"/>
      <c r="T74" s="136"/>
      <c r="U74" s="136"/>
    </row>
    <row r="75" spans="1:21" ht="14.5">
      <c r="B75" s="1130" t="s">
        <v>414</v>
      </c>
      <c r="C75" s="1131" t="s">
        <v>596</v>
      </c>
      <c r="D75" s="1120">
        <f t="shared" ref="D75:D88" si="66">E75+I75+M75+N75+Q75</f>
        <v>0</v>
      </c>
      <c r="E75" s="578">
        <f t="shared" si="51"/>
        <v>0</v>
      </c>
      <c r="F75" s="575">
        <f>SUM(F76:F78)</f>
        <v>0</v>
      </c>
      <c r="G75" s="576">
        <f>SUM(G76:G78)</f>
        <v>0</v>
      </c>
      <c r="H75" s="606">
        <f>SUM(H76:H78)</f>
        <v>0</v>
      </c>
      <c r="I75" s="574">
        <f t="shared" si="56"/>
        <v>0</v>
      </c>
      <c r="J75" s="575">
        <f t="shared" ref="J75:M75" si="67">SUM(J76:J78)</f>
        <v>0</v>
      </c>
      <c r="K75" s="576">
        <f t="shared" si="67"/>
        <v>0</v>
      </c>
      <c r="L75" s="606">
        <f t="shared" si="67"/>
        <v>0</v>
      </c>
      <c r="M75" s="1121">
        <f t="shared" si="67"/>
        <v>0</v>
      </c>
      <c r="N75" s="574">
        <f t="shared" si="57"/>
        <v>0</v>
      </c>
      <c r="O75" s="576">
        <f t="shared" ref="O75:Q75" si="68">SUM(O76:O78)</f>
        <v>0</v>
      </c>
      <c r="P75" s="606">
        <f t="shared" si="68"/>
        <v>0</v>
      </c>
      <c r="Q75" s="578">
        <f t="shared" si="68"/>
        <v>0</v>
      </c>
      <c r="R75" s="136"/>
      <c r="S75" s="136"/>
      <c r="T75" s="136"/>
      <c r="U75" s="136"/>
    </row>
    <row r="76" spans="1:21" ht="14.5">
      <c r="B76" s="1132" t="s">
        <v>415</v>
      </c>
      <c r="C76" s="1128" t="s">
        <v>1360</v>
      </c>
      <c r="D76" s="1120">
        <f t="shared" si="66"/>
        <v>0</v>
      </c>
      <c r="E76" s="167">
        <f t="shared" si="51"/>
        <v>0</v>
      </c>
      <c r="F76" s="1139">
        <v>0</v>
      </c>
      <c r="G76" s="1140">
        <v>0</v>
      </c>
      <c r="H76" s="1141">
        <v>0</v>
      </c>
      <c r="I76" s="574">
        <f t="shared" si="56"/>
        <v>0</v>
      </c>
      <c r="J76" s="1139">
        <v>0</v>
      </c>
      <c r="K76" s="1140">
        <v>0</v>
      </c>
      <c r="L76" s="1141">
        <v>0</v>
      </c>
      <c r="M76" s="1142">
        <v>0</v>
      </c>
      <c r="N76" s="574">
        <f t="shared" si="57"/>
        <v>0</v>
      </c>
      <c r="O76" s="1139">
        <v>0</v>
      </c>
      <c r="P76" s="1143">
        <v>0</v>
      </c>
      <c r="Q76" s="1143">
        <v>0</v>
      </c>
      <c r="R76" s="136" t="s">
        <v>1344</v>
      </c>
      <c r="S76" s="136"/>
      <c r="T76" s="136"/>
      <c r="U76" s="136"/>
    </row>
    <row r="77" spans="1:21" ht="14.5">
      <c r="B77" s="1122" t="s">
        <v>416</v>
      </c>
      <c r="C77" s="1128" t="s">
        <v>1360</v>
      </c>
      <c r="D77" s="1120">
        <f t="shared" si="66"/>
        <v>0</v>
      </c>
      <c r="E77" s="167">
        <f t="shared" si="51"/>
        <v>0</v>
      </c>
      <c r="F77" s="1139">
        <v>0</v>
      </c>
      <c r="G77" s="1140">
        <v>0</v>
      </c>
      <c r="H77" s="1141">
        <v>0</v>
      </c>
      <c r="I77" s="574">
        <f t="shared" si="56"/>
        <v>0</v>
      </c>
      <c r="J77" s="1139">
        <v>0</v>
      </c>
      <c r="K77" s="1140">
        <v>0</v>
      </c>
      <c r="L77" s="1141">
        <v>0</v>
      </c>
      <c r="M77" s="1142">
        <v>0</v>
      </c>
      <c r="N77" s="574">
        <f t="shared" si="57"/>
        <v>0</v>
      </c>
      <c r="O77" s="1139">
        <v>0</v>
      </c>
      <c r="P77" s="1143">
        <v>0</v>
      </c>
      <c r="Q77" s="1143">
        <v>0</v>
      </c>
      <c r="R77" s="136" t="s">
        <v>1346</v>
      </c>
      <c r="S77" s="136"/>
      <c r="T77" s="136"/>
      <c r="U77" s="136"/>
    </row>
    <row r="78" spans="1:21" ht="15" thickBot="1">
      <c r="B78" s="1165" t="s">
        <v>417</v>
      </c>
      <c r="C78" s="1133" t="s">
        <v>1360</v>
      </c>
      <c r="D78" s="1134">
        <f t="shared" si="66"/>
        <v>0</v>
      </c>
      <c r="E78" s="1158">
        <f t="shared" si="51"/>
        <v>0</v>
      </c>
      <c r="F78" s="1163">
        <v>0</v>
      </c>
      <c r="G78" s="1166">
        <v>0</v>
      </c>
      <c r="H78" s="1167">
        <v>0</v>
      </c>
      <c r="I78" s="574">
        <f t="shared" si="56"/>
        <v>0</v>
      </c>
      <c r="J78" s="1163">
        <v>0</v>
      </c>
      <c r="K78" s="1166">
        <v>0</v>
      </c>
      <c r="L78" s="1167">
        <v>0</v>
      </c>
      <c r="M78" s="1168">
        <v>0</v>
      </c>
      <c r="N78" s="592">
        <f t="shared" si="57"/>
        <v>0</v>
      </c>
      <c r="O78" s="1163">
        <v>0</v>
      </c>
      <c r="P78" s="1164">
        <v>0</v>
      </c>
      <c r="Q78" s="1164">
        <v>0</v>
      </c>
      <c r="R78" s="136" t="s">
        <v>1348</v>
      </c>
      <c r="S78" s="136"/>
      <c r="T78" s="136"/>
      <c r="U78" s="136"/>
    </row>
    <row r="79" spans="1:21" ht="15.5" thickTop="1" thickBot="1">
      <c r="A79" s="549" t="s">
        <v>633</v>
      </c>
      <c r="B79" s="1100" t="s">
        <v>74</v>
      </c>
      <c r="C79" s="1101" t="s">
        <v>634</v>
      </c>
      <c r="D79" s="1169">
        <f t="shared" si="66"/>
        <v>0</v>
      </c>
      <c r="E79" s="559">
        <f>E80+E84+E89+E91+E94+E97</f>
        <v>0</v>
      </c>
      <c r="F79" s="557">
        <f t="shared" ref="F79:Q79" si="69">F80+F84+F89+F91+F94+F97</f>
        <v>0</v>
      </c>
      <c r="G79" s="557">
        <f t="shared" si="69"/>
        <v>0</v>
      </c>
      <c r="H79" s="560">
        <f t="shared" si="69"/>
        <v>0</v>
      </c>
      <c r="I79" s="555">
        <f t="shared" si="69"/>
        <v>0</v>
      </c>
      <c r="J79" s="556">
        <f t="shared" si="69"/>
        <v>0</v>
      </c>
      <c r="K79" s="557">
        <f t="shared" si="69"/>
        <v>0</v>
      </c>
      <c r="L79" s="560">
        <f t="shared" si="69"/>
        <v>0</v>
      </c>
      <c r="M79" s="1103">
        <f t="shared" si="69"/>
        <v>0</v>
      </c>
      <c r="N79" s="670">
        <f t="shared" si="69"/>
        <v>0</v>
      </c>
      <c r="O79" s="672">
        <f t="shared" si="69"/>
        <v>0</v>
      </c>
      <c r="P79" s="675">
        <f t="shared" si="69"/>
        <v>0</v>
      </c>
      <c r="Q79" s="559">
        <f t="shared" si="69"/>
        <v>0</v>
      </c>
      <c r="R79" s="136"/>
      <c r="S79" s="136"/>
      <c r="T79" s="136"/>
      <c r="U79" s="136"/>
    </row>
    <row r="80" spans="1:21" ht="15" thickTop="1">
      <c r="B80" s="1104" t="s">
        <v>491</v>
      </c>
      <c r="C80" s="1105" t="s">
        <v>6</v>
      </c>
      <c r="D80" s="1106">
        <f t="shared" si="66"/>
        <v>0</v>
      </c>
      <c r="E80" s="167">
        <f t="shared" ref="E80:E100" si="70">SUM(F80:H80)</f>
        <v>0</v>
      </c>
      <c r="F80" s="164">
        <f>SUM(F81:F83)</f>
        <v>0</v>
      </c>
      <c r="G80" s="165">
        <f>SUM(G81:G83)</f>
        <v>0</v>
      </c>
      <c r="H80" s="166">
        <f>SUM(H81:H83)</f>
        <v>0</v>
      </c>
      <c r="I80" s="163">
        <f t="shared" ref="I80" si="71">SUM(J80:L80)</f>
        <v>0</v>
      </c>
      <c r="J80" s="164">
        <f t="shared" ref="J80:M80" si="72">SUM(J81:J83)</f>
        <v>0</v>
      </c>
      <c r="K80" s="165">
        <f t="shared" si="72"/>
        <v>0</v>
      </c>
      <c r="L80" s="166">
        <f t="shared" si="72"/>
        <v>0</v>
      </c>
      <c r="M80" s="1107">
        <f t="shared" si="72"/>
        <v>0</v>
      </c>
      <c r="N80" s="163">
        <f t="shared" ref="N80" si="73">SUM(O80:P80)</f>
        <v>0</v>
      </c>
      <c r="O80" s="165">
        <f t="shared" ref="O80:Q80" si="74">SUM(O81:O83)</f>
        <v>0</v>
      </c>
      <c r="P80" s="166">
        <f t="shared" si="74"/>
        <v>0</v>
      </c>
      <c r="Q80" s="167">
        <f t="shared" si="74"/>
        <v>0</v>
      </c>
      <c r="R80" s="136"/>
      <c r="S80" s="136"/>
      <c r="T80" s="136"/>
      <c r="U80" s="136"/>
    </row>
    <row r="81" spans="2:21" ht="14.5">
      <c r="B81" s="1108" t="s">
        <v>492</v>
      </c>
      <c r="C81" s="1109" t="s">
        <v>8</v>
      </c>
      <c r="D81" s="1106">
        <f t="shared" si="66"/>
        <v>0</v>
      </c>
      <c r="E81" s="167">
        <f t="shared" si="70"/>
        <v>0</v>
      </c>
      <c r="F81" s="1139">
        <v>0</v>
      </c>
      <c r="G81" s="1170">
        <v>0</v>
      </c>
      <c r="H81" s="1171">
        <v>0</v>
      </c>
      <c r="I81" s="163">
        <f t="shared" ref="I81:I100" si="75">SUM(J81:L81)</f>
        <v>0</v>
      </c>
      <c r="J81" s="1172">
        <v>0</v>
      </c>
      <c r="K81" s="1170">
        <v>0</v>
      </c>
      <c r="L81" s="1171">
        <v>0</v>
      </c>
      <c r="M81" s="1173">
        <v>0</v>
      </c>
      <c r="N81" s="163">
        <f t="shared" ref="N81:N100" si="76">SUM(O81:P81)</f>
        <v>0</v>
      </c>
      <c r="O81" s="1172">
        <v>0</v>
      </c>
      <c r="P81" s="1174">
        <v>0</v>
      </c>
      <c r="Q81" s="1174">
        <v>0</v>
      </c>
      <c r="R81" s="136" t="s">
        <v>1318</v>
      </c>
      <c r="S81" s="136"/>
      <c r="T81" s="136"/>
      <c r="U81" s="136"/>
    </row>
    <row r="82" spans="2:21" ht="14.5">
      <c r="B82" s="1108" t="s">
        <v>635</v>
      </c>
      <c r="C82" s="1109" t="s">
        <v>9</v>
      </c>
      <c r="D82" s="1106">
        <f t="shared" si="66"/>
        <v>0</v>
      </c>
      <c r="E82" s="167">
        <f t="shared" si="70"/>
        <v>0</v>
      </c>
      <c r="F82" s="1172">
        <v>0</v>
      </c>
      <c r="G82" s="1170">
        <v>0</v>
      </c>
      <c r="H82" s="1171">
        <v>0</v>
      </c>
      <c r="I82" s="163">
        <f t="shared" si="75"/>
        <v>0</v>
      </c>
      <c r="J82" s="1172">
        <v>0</v>
      </c>
      <c r="K82" s="1170">
        <v>0</v>
      </c>
      <c r="L82" s="1171">
        <v>0</v>
      </c>
      <c r="M82" s="1173">
        <v>0</v>
      </c>
      <c r="N82" s="163">
        <f t="shared" si="76"/>
        <v>0</v>
      </c>
      <c r="O82" s="1172">
        <v>0</v>
      </c>
      <c r="P82" s="1174">
        <v>0</v>
      </c>
      <c r="Q82" s="1174">
        <v>0</v>
      </c>
      <c r="R82" s="136" t="s">
        <v>1320</v>
      </c>
      <c r="S82" s="136"/>
      <c r="T82" s="136"/>
      <c r="U82" s="136"/>
    </row>
    <row r="83" spans="2:21" ht="14.5">
      <c r="B83" s="1108" t="s">
        <v>636</v>
      </c>
      <c r="C83" s="1109" t="s">
        <v>11</v>
      </c>
      <c r="D83" s="1106">
        <f t="shared" si="66"/>
        <v>0</v>
      </c>
      <c r="E83" s="167">
        <f t="shared" si="70"/>
        <v>0</v>
      </c>
      <c r="F83" s="1172">
        <v>0</v>
      </c>
      <c r="G83" s="1170">
        <v>0</v>
      </c>
      <c r="H83" s="1171">
        <v>0</v>
      </c>
      <c r="I83" s="163">
        <f t="shared" si="75"/>
        <v>0</v>
      </c>
      <c r="J83" s="1172">
        <v>0</v>
      </c>
      <c r="K83" s="1170">
        <v>0</v>
      </c>
      <c r="L83" s="1171">
        <v>0</v>
      </c>
      <c r="M83" s="1173">
        <v>0</v>
      </c>
      <c r="N83" s="163">
        <f t="shared" si="76"/>
        <v>0</v>
      </c>
      <c r="O83" s="1172">
        <v>0</v>
      </c>
      <c r="P83" s="1174">
        <v>0</v>
      </c>
      <c r="Q83" s="1174">
        <v>0</v>
      </c>
      <c r="R83" s="136" t="s">
        <v>1322</v>
      </c>
      <c r="S83" s="136"/>
      <c r="T83" s="136"/>
      <c r="U83" s="136"/>
    </row>
    <row r="84" spans="2:21" ht="14.5">
      <c r="B84" s="1104" t="s">
        <v>164</v>
      </c>
      <c r="C84" s="1111" t="s">
        <v>13</v>
      </c>
      <c r="D84" s="1106">
        <f t="shared" si="66"/>
        <v>0</v>
      </c>
      <c r="E84" s="167">
        <f t="shared" si="70"/>
        <v>0</v>
      </c>
      <c r="F84" s="164">
        <f>SUM(F85:F88)</f>
        <v>0</v>
      </c>
      <c r="G84" s="165">
        <f>SUM(G85:G88)</f>
        <v>0</v>
      </c>
      <c r="H84" s="166">
        <f>SUM(H85:H88)</f>
        <v>0</v>
      </c>
      <c r="I84" s="163">
        <f t="shared" si="75"/>
        <v>0</v>
      </c>
      <c r="J84" s="164">
        <f t="shared" ref="J84:M84" si="77">SUM(J85:J88)</f>
        <v>0</v>
      </c>
      <c r="K84" s="165">
        <f t="shared" si="77"/>
        <v>0</v>
      </c>
      <c r="L84" s="166">
        <f t="shared" si="77"/>
        <v>0</v>
      </c>
      <c r="M84" s="1107">
        <f t="shared" si="77"/>
        <v>0</v>
      </c>
      <c r="N84" s="163">
        <f t="shared" si="76"/>
        <v>0</v>
      </c>
      <c r="O84" s="165">
        <f t="shared" ref="O84:Q84" si="78">SUM(O85:O88)</f>
        <v>0</v>
      </c>
      <c r="P84" s="166">
        <f t="shared" si="78"/>
        <v>0</v>
      </c>
      <c r="Q84" s="167">
        <f t="shared" si="78"/>
        <v>0</v>
      </c>
      <c r="R84" s="136"/>
      <c r="S84" s="136"/>
      <c r="T84" s="136"/>
      <c r="U84" s="136"/>
    </row>
    <row r="85" spans="2:21" ht="14.5">
      <c r="B85" s="1108" t="s">
        <v>493</v>
      </c>
      <c r="C85" s="1109" t="s">
        <v>15</v>
      </c>
      <c r="D85" s="1106">
        <f t="shared" si="66"/>
        <v>0</v>
      </c>
      <c r="E85" s="167">
        <f t="shared" si="70"/>
        <v>0</v>
      </c>
      <c r="F85" s="1172">
        <v>0</v>
      </c>
      <c r="G85" s="1170">
        <v>0</v>
      </c>
      <c r="H85" s="1171">
        <v>0</v>
      </c>
      <c r="I85" s="163">
        <f t="shared" si="75"/>
        <v>0</v>
      </c>
      <c r="J85" s="1172">
        <v>0</v>
      </c>
      <c r="K85" s="1170">
        <v>0</v>
      </c>
      <c r="L85" s="1171">
        <v>0</v>
      </c>
      <c r="M85" s="1173">
        <v>0</v>
      </c>
      <c r="N85" s="163">
        <f t="shared" si="76"/>
        <v>0</v>
      </c>
      <c r="O85" s="1172">
        <v>0</v>
      </c>
      <c r="P85" s="1174">
        <v>0</v>
      </c>
      <c r="Q85" s="1174">
        <v>0</v>
      </c>
      <c r="R85" s="136" t="s">
        <v>1324</v>
      </c>
      <c r="S85" s="136"/>
      <c r="T85" s="136"/>
      <c r="U85" s="136"/>
    </row>
    <row r="86" spans="2:21" ht="14.5">
      <c r="B86" s="1108" t="s">
        <v>494</v>
      </c>
      <c r="C86" s="1109" t="s">
        <v>588</v>
      </c>
      <c r="D86" s="1106">
        <f t="shared" si="66"/>
        <v>0</v>
      </c>
      <c r="E86" s="167">
        <f t="shared" si="70"/>
        <v>0</v>
      </c>
      <c r="F86" s="1172">
        <v>0</v>
      </c>
      <c r="G86" s="1170">
        <v>0</v>
      </c>
      <c r="H86" s="1171">
        <v>0</v>
      </c>
      <c r="I86" s="163">
        <f t="shared" si="75"/>
        <v>0</v>
      </c>
      <c r="J86" s="1172">
        <v>0</v>
      </c>
      <c r="K86" s="1170">
        <v>0</v>
      </c>
      <c r="L86" s="1171">
        <v>0</v>
      </c>
      <c r="M86" s="1173">
        <v>0</v>
      </c>
      <c r="N86" s="163">
        <f t="shared" si="76"/>
        <v>0</v>
      </c>
      <c r="O86" s="1172">
        <v>0</v>
      </c>
      <c r="P86" s="1174">
        <v>0</v>
      </c>
      <c r="Q86" s="1174">
        <v>0</v>
      </c>
      <c r="R86" s="475" t="s">
        <v>1361</v>
      </c>
      <c r="S86" s="475" t="s">
        <v>1362</v>
      </c>
      <c r="T86" s="475" t="s">
        <v>1363</v>
      </c>
      <c r="U86" s="475" t="s">
        <v>1364</v>
      </c>
    </row>
    <row r="87" spans="2:21" ht="14.5">
      <c r="B87" s="1108" t="s">
        <v>637</v>
      </c>
      <c r="C87" s="1109" t="s">
        <v>21</v>
      </c>
      <c r="D87" s="1106">
        <f t="shared" si="66"/>
        <v>0</v>
      </c>
      <c r="E87" s="167">
        <f t="shared" si="70"/>
        <v>0</v>
      </c>
      <c r="F87" s="1172">
        <v>0</v>
      </c>
      <c r="G87" s="1170">
        <v>0</v>
      </c>
      <c r="H87" s="1171">
        <v>0</v>
      </c>
      <c r="I87" s="163">
        <f t="shared" si="75"/>
        <v>0</v>
      </c>
      <c r="J87" s="1172">
        <v>0</v>
      </c>
      <c r="K87" s="1170">
        <v>0</v>
      </c>
      <c r="L87" s="1171">
        <v>0</v>
      </c>
      <c r="M87" s="1173">
        <v>0</v>
      </c>
      <c r="N87" s="163">
        <f t="shared" si="76"/>
        <v>0</v>
      </c>
      <c r="O87" s="1172">
        <v>0</v>
      </c>
      <c r="P87" s="1174">
        <v>0</v>
      </c>
      <c r="Q87" s="1174">
        <v>0</v>
      </c>
      <c r="R87" s="475" t="s">
        <v>1328</v>
      </c>
      <c r="S87" s="136"/>
      <c r="T87" s="136"/>
      <c r="U87" s="136"/>
    </row>
    <row r="88" spans="2:21" ht="14.5">
      <c r="B88" s="1108" t="s">
        <v>638</v>
      </c>
      <c r="C88" s="1109" t="s">
        <v>639</v>
      </c>
      <c r="D88" s="1106">
        <f t="shared" si="66"/>
        <v>0</v>
      </c>
      <c r="E88" s="167">
        <f t="shared" si="70"/>
        <v>0</v>
      </c>
      <c r="F88" s="1172">
        <v>0</v>
      </c>
      <c r="G88" s="1170">
        <v>0</v>
      </c>
      <c r="H88" s="1171">
        <v>0</v>
      </c>
      <c r="I88" s="163">
        <f t="shared" si="75"/>
        <v>0</v>
      </c>
      <c r="J88" s="1172">
        <v>0</v>
      </c>
      <c r="K88" s="1170">
        <v>0</v>
      </c>
      <c r="L88" s="1171">
        <v>0</v>
      </c>
      <c r="M88" s="1173">
        <v>0</v>
      </c>
      <c r="N88" s="163">
        <f t="shared" si="76"/>
        <v>0</v>
      </c>
      <c r="O88" s="1172">
        <v>0</v>
      </c>
      <c r="P88" s="1174">
        <v>0</v>
      </c>
      <c r="Q88" s="1174">
        <v>0</v>
      </c>
      <c r="R88" s="475" t="s">
        <v>1330</v>
      </c>
      <c r="S88" s="136"/>
      <c r="T88" s="136"/>
      <c r="U88" s="136"/>
    </row>
    <row r="89" spans="2:21" ht="14.5">
      <c r="B89" s="1104" t="s">
        <v>166</v>
      </c>
      <c r="C89" s="1112" t="s">
        <v>25</v>
      </c>
      <c r="D89" s="1175">
        <f>D90</f>
        <v>0</v>
      </c>
      <c r="E89" s="167">
        <f t="shared" si="70"/>
        <v>0</v>
      </c>
      <c r="F89" s="164">
        <f>F90</f>
        <v>0</v>
      </c>
      <c r="G89" s="165">
        <f>G90</f>
        <v>0</v>
      </c>
      <c r="H89" s="166">
        <f>H90</f>
        <v>0</v>
      </c>
      <c r="I89" s="163">
        <f t="shared" si="75"/>
        <v>0</v>
      </c>
      <c r="J89" s="164">
        <f t="shared" ref="J89:Q89" si="79">J90</f>
        <v>0</v>
      </c>
      <c r="K89" s="165">
        <f t="shared" si="79"/>
        <v>0</v>
      </c>
      <c r="L89" s="166">
        <f t="shared" si="79"/>
        <v>0</v>
      </c>
      <c r="M89" s="1107">
        <f t="shared" si="79"/>
        <v>0</v>
      </c>
      <c r="N89" s="676">
        <f t="shared" si="76"/>
        <v>0</v>
      </c>
      <c r="O89" s="678">
        <f t="shared" ref="O89:P89" si="80">O90</f>
        <v>0</v>
      </c>
      <c r="P89" s="681">
        <f t="shared" si="80"/>
        <v>0</v>
      </c>
      <c r="Q89" s="167">
        <f t="shared" si="79"/>
        <v>0</v>
      </c>
      <c r="R89" s="136"/>
      <c r="S89" s="136"/>
      <c r="T89" s="136"/>
      <c r="U89" s="136"/>
    </row>
    <row r="90" spans="2:21" ht="14.5">
      <c r="B90" s="1108" t="s">
        <v>495</v>
      </c>
      <c r="C90" s="1113" t="s">
        <v>640</v>
      </c>
      <c r="D90" s="1106">
        <f t="shared" ref="D90:D100" si="81">E90+I90+M90+N90+Q90</f>
        <v>0</v>
      </c>
      <c r="E90" s="167">
        <f t="shared" si="70"/>
        <v>0</v>
      </c>
      <c r="F90" s="1172">
        <v>0</v>
      </c>
      <c r="G90" s="1170">
        <v>0</v>
      </c>
      <c r="H90" s="1171">
        <v>0</v>
      </c>
      <c r="I90" s="163">
        <f t="shared" si="75"/>
        <v>0</v>
      </c>
      <c r="J90" s="1172">
        <v>0</v>
      </c>
      <c r="K90" s="1170">
        <v>0</v>
      </c>
      <c r="L90" s="1171">
        <v>0</v>
      </c>
      <c r="M90" s="1173">
        <v>0</v>
      </c>
      <c r="N90" s="163">
        <f t="shared" si="76"/>
        <v>0</v>
      </c>
      <c r="O90" s="1172">
        <v>0</v>
      </c>
      <c r="P90" s="1174">
        <v>0</v>
      </c>
      <c r="Q90" s="1174">
        <v>0</v>
      </c>
      <c r="R90" s="475" t="s">
        <v>1332</v>
      </c>
      <c r="S90" s="136"/>
      <c r="T90" s="136"/>
      <c r="U90" s="136"/>
    </row>
    <row r="91" spans="2:21" ht="14.5">
      <c r="B91" s="1104" t="s">
        <v>168</v>
      </c>
      <c r="C91" s="1112" t="s">
        <v>31</v>
      </c>
      <c r="D91" s="1106">
        <f t="shared" si="81"/>
        <v>0</v>
      </c>
      <c r="E91" s="167">
        <f t="shared" si="70"/>
        <v>0</v>
      </c>
      <c r="F91" s="164">
        <f>SUM(F92:F93)</f>
        <v>0</v>
      </c>
      <c r="G91" s="165">
        <f>SUM(G92:G93)</f>
        <v>0</v>
      </c>
      <c r="H91" s="166">
        <f>SUM(H92:H93)</f>
        <v>0</v>
      </c>
      <c r="I91" s="163">
        <f t="shared" si="75"/>
        <v>0</v>
      </c>
      <c r="J91" s="164">
        <f t="shared" ref="J91:M91" si="82">SUM(J92:J93)</f>
        <v>0</v>
      </c>
      <c r="K91" s="165">
        <f t="shared" si="82"/>
        <v>0</v>
      </c>
      <c r="L91" s="166">
        <f t="shared" si="82"/>
        <v>0</v>
      </c>
      <c r="M91" s="1107">
        <f t="shared" si="82"/>
        <v>0</v>
      </c>
      <c r="N91" s="163">
        <f t="shared" si="76"/>
        <v>0</v>
      </c>
      <c r="O91" s="165">
        <f t="shared" ref="O91:Q91" si="83">SUM(O92:O93)</f>
        <v>0</v>
      </c>
      <c r="P91" s="166">
        <f t="shared" si="83"/>
        <v>0</v>
      </c>
      <c r="Q91" s="167">
        <f t="shared" si="83"/>
        <v>0</v>
      </c>
      <c r="R91" s="475"/>
      <c r="S91" s="136"/>
      <c r="T91" s="136"/>
      <c r="U91" s="136"/>
    </row>
    <row r="92" spans="2:21" ht="14.5">
      <c r="B92" s="1114" t="s">
        <v>496</v>
      </c>
      <c r="C92" s="1113" t="s">
        <v>593</v>
      </c>
      <c r="D92" s="1106">
        <f t="shared" si="81"/>
        <v>0</v>
      </c>
      <c r="E92" s="167">
        <f t="shared" si="70"/>
        <v>0</v>
      </c>
      <c r="F92" s="1172">
        <v>0</v>
      </c>
      <c r="G92" s="1170">
        <v>0</v>
      </c>
      <c r="H92" s="1171">
        <v>0</v>
      </c>
      <c r="I92" s="163">
        <f t="shared" si="75"/>
        <v>0</v>
      </c>
      <c r="J92" s="1172">
        <v>0</v>
      </c>
      <c r="K92" s="1170">
        <v>0</v>
      </c>
      <c r="L92" s="1171">
        <v>0</v>
      </c>
      <c r="M92" s="1173">
        <v>0</v>
      </c>
      <c r="N92" s="160">
        <f t="shared" si="76"/>
        <v>0</v>
      </c>
      <c r="O92" s="1172">
        <v>0</v>
      </c>
      <c r="P92" s="1174">
        <v>0</v>
      </c>
      <c r="Q92" s="1174">
        <v>0</v>
      </c>
      <c r="R92" s="475" t="s">
        <v>1336</v>
      </c>
      <c r="S92" s="136"/>
      <c r="T92" s="136"/>
      <c r="U92" s="136"/>
    </row>
    <row r="93" spans="2:21" ht="26.5">
      <c r="B93" s="1114" t="s">
        <v>497</v>
      </c>
      <c r="C93" s="1148" t="s">
        <v>595</v>
      </c>
      <c r="D93" s="1106">
        <f t="shared" si="81"/>
        <v>0</v>
      </c>
      <c r="E93" s="167">
        <f t="shared" si="70"/>
        <v>0</v>
      </c>
      <c r="F93" s="1172">
        <v>0</v>
      </c>
      <c r="G93" s="1170">
        <v>0</v>
      </c>
      <c r="H93" s="1171">
        <v>0</v>
      </c>
      <c r="I93" s="163">
        <f t="shared" si="75"/>
        <v>0</v>
      </c>
      <c r="J93" s="1172">
        <v>0</v>
      </c>
      <c r="K93" s="1170">
        <v>0</v>
      </c>
      <c r="L93" s="1171">
        <v>0</v>
      </c>
      <c r="M93" s="1173">
        <v>0</v>
      </c>
      <c r="N93" s="160">
        <f t="shared" si="76"/>
        <v>0</v>
      </c>
      <c r="O93" s="1172">
        <v>0</v>
      </c>
      <c r="P93" s="1174">
        <v>0</v>
      </c>
      <c r="Q93" s="1174">
        <v>0</v>
      </c>
      <c r="R93" s="475" t="s">
        <v>1338</v>
      </c>
      <c r="S93" s="136"/>
      <c r="T93" s="136"/>
      <c r="U93" s="136"/>
    </row>
    <row r="94" spans="2:21" ht="14.5">
      <c r="B94" s="1104" t="s">
        <v>170</v>
      </c>
      <c r="C94" s="1119" t="s">
        <v>37</v>
      </c>
      <c r="D94" s="1120">
        <f t="shared" si="81"/>
        <v>0</v>
      </c>
      <c r="E94" s="578">
        <f t="shared" si="70"/>
        <v>0</v>
      </c>
      <c r="F94" s="575">
        <f>SUM(F95:F96)</f>
        <v>0</v>
      </c>
      <c r="G94" s="576">
        <f>SUM(G95:G96)</f>
        <v>0</v>
      </c>
      <c r="H94" s="606">
        <f>SUM(H95:H96)</f>
        <v>0</v>
      </c>
      <c r="I94" s="574">
        <f t="shared" si="75"/>
        <v>0</v>
      </c>
      <c r="J94" s="575">
        <f t="shared" ref="J94:M94" si="84">SUM(J95:J96)</f>
        <v>0</v>
      </c>
      <c r="K94" s="576">
        <f t="shared" si="84"/>
        <v>0</v>
      </c>
      <c r="L94" s="606">
        <f t="shared" si="84"/>
        <v>0</v>
      </c>
      <c r="M94" s="1121">
        <f t="shared" si="84"/>
        <v>0</v>
      </c>
      <c r="N94" s="574">
        <f t="shared" si="76"/>
        <v>0</v>
      </c>
      <c r="O94" s="576">
        <f t="shared" ref="O94:Q94" si="85">SUM(O95:O96)</f>
        <v>0</v>
      </c>
      <c r="P94" s="606">
        <f t="shared" si="85"/>
        <v>0</v>
      </c>
      <c r="Q94" s="578">
        <f t="shared" si="85"/>
        <v>0</v>
      </c>
      <c r="R94" s="475"/>
      <c r="S94" s="136"/>
      <c r="T94" s="136"/>
      <c r="U94" s="136"/>
    </row>
    <row r="95" spans="2:21" ht="14.5">
      <c r="B95" s="1122" t="s">
        <v>641</v>
      </c>
      <c r="C95" s="1123" t="s">
        <v>39</v>
      </c>
      <c r="D95" s="1124">
        <f t="shared" si="81"/>
        <v>0</v>
      </c>
      <c r="E95" s="167">
        <f t="shared" si="70"/>
        <v>0</v>
      </c>
      <c r="F95" s="1172">
        <v>0</v>
      </c>
      <c r="G95" s="1170">
        <v>0</v>
      </c>
      <c r="H95" s="1171">
        <v>0</v>
      </c>
      <c r="I95" s="574">
        <f t="shared" si="75"/>
        <v>0</v>
      </c>
      <c r="J95" s="1172">
        <v>0</v>
      </c>
      <c r="K95" s="1170">
        <v>0</v>
      </c>
      <c r="L95" s="1171">
        <v>0</v>
      </c>
      <c r="M95" s="1173">
        <v>0</v>
      </c>
      <c r="N95" s="321">
        <f t="shared" si="76"/>
        <v>0</v>
      </c>
      <c r="O95" s="1172">
        <v>0</v>
      </c>
      <c r="P95" s="1174">
        <v>0</v>
      </c>
      <c r="Q95" s="1174">
        <v>0</v>
      </c>
      <c r="R95" s="136" t="s">
        <v>1340</v>
      </c>
      <c r="S95" s="136"/>
      <c r="T95" s="136"/>
      <c r="U95" s="136"/>
    </row>
    <row r="96" spans="2:21" ht="14.5">
      <c r="B96" s="1122" t="s">
        <v>642</v>
      </c>
      <c r="C96" s="1128" t="s">
        <v>643</v>
      </c>
      <c r="D96" s="1120">
        <f t="shared" si="81"/>
        <v>0</v>
      </c>
      <c r="E96" s="167">
        <f t="shared" si="70"/>
        <v>0</v>
      </c>
      <c r="F96" s="1172">
        <v>0</v>
      </c>
      <c r="G96" s="1170">
        <v>0</v>
      </c>
      <c r="H96" s="1171">
        <v>0</v>
      </c>
      <c r="I96" s="574">
        <f t="shared" si="75"/>
        <v>0</v>
      </c>
      <c r="J96" s="1172">
        <v>0</v>
      </c>
      <c r="K96" s="1170">
        <v>0</v>
      </c>
      <c r="L96" s="1171">
        <v>0</v>
      </c>
      <c r="M96" s="1173">
        <v>0</v>
      </c>
      <c r="N96" s="574">
        <f t="shared" si="76"/>
        <v>0</v>
      </c>
      <c r="O96" s="1172">
        <v>0</v>
      </c>
      <c r="P96" s="1174">
        <v>0</v>
      </c>
      <c r="Q96" s="1174">
        <v>0</v>
      </c>
      <c r="R96" s="136" t="s">
        <v>1342</v>
      </c>
      <c r="S96" s="136"/>
      <c r="T96" s="136"/>
      <c r="U96" s="136"/>
    </row>
    <row r="97" spans="2:21" ht="14.5">
      <c r="B97" s="1130" t="s">
        <v>172</v>
      </c>
      <c r="C97" s="1131" t="s">
        <v>596</v>
      </c>
      <c r="D97" s="1120">
        <f t="shared" si="81"/>
        <v>0</v>
      </c>
      <c r="E97" s="578">
        <f t="shared" si="70"/>
        <v>0</v>
      </c>
      <c r="F97" s="575">
        <f>SUM(F98:F100)</f>
        <v>0</v>
      </c>
      <c r="G97" s="576">
        <f>SUM(G98:G100)</f>
        <v>0</v>
      </c>
      <c r="H97" s="606">
        <f>SUM(H98:H100)</f>
        <v>0</v>
      </c>
      <c r="I97" s="574">
        <f t="shared" si="75"/>
        <v>0</v>
      </c>
      <c r="J97" s="575">
        <f t="shared" ref="J97:M97" si="86">SUM(J98:J100)</f>
        <v>0</v>
      </c>
      <c r="K97" s="576">
        <f t="shared" si="86"/>
        <v>0</v>
      </c>
      <c r="L97" s="606">
        <f t="shared" si="86"/>
        <v>0</v>
      </c>
      <c r="M97" s="1121">
        <f t="shared" si="86"/>
        <v>0</v>
      </c>
      <c r="N97" s="574">
        <f t="shared" si="76"/>
        <v>0</v>
      </c>
      <c r="O97" s="576">
        <f t="shared" ref="O97:Q97" si="87">SUM(O98:O100)</f>
        <v>0</v>
      </c>
      <c r="P97" s="606">
        <f t="shared" si="87"/>
        <v>0</v>
      </c>
      <c r="Q97" s="578">
        <f t="shared" si="87"/>
        <v>0</v>
      </c>
      <c r="R97" s="136"/>
      <c r="S97" s="136"/>
      <c r="T97" s="136"/>
      <c r="U97" s="136"/>
    </row>
    <row r="98" spans="2:21" ht="14.5">
      <c r="B98" s="1132" t="s">
        <v>501</v>
      </c>
      <c r="C98" s="1128" t="s">
        <v>1360</v>
      </c>
      <c r="D98" s="1120">
        <f t="shared" si="81"/>
        <v>0</v>
      </c>
      <c r="E98" s="167">
        <f t="shared" si="70"/>
        <v>0</v>
      </c>
      <c r="F98" s="1172">
        <v>0</v>
      </c>
      <c r="G98" s="1170">
        <v>0</v>
      </c>
      <c r="H98" s="1171">
        <v>0</v>
      </c>
      <c r="I98" s="574">
        <f t="shared" si="75"/>
        <v>0</v>
      </c>
      <c r="J98" s="1172">
        <v>0</v>
      </c>
      <c r="K98" s="1170">
        <v>0</v>
      </c>
      <c r="L98" s="1171">
        <v>0</v>
      </c>
      <c r="M98" s="1173">
        <v>0</v>
      </c>
      <c r="N98" s="574">
        <f t="shared" si="76"/>
        <v>0</v>
      </c>
      <c r="O98" s="1172">
        <v>0</v>
      </c>
      <c r="P98" s="1174">
        <v>0</v>
      </c>
      <c r="Q98" s="1174">
        <v>0</v>
      </c>
      <c r="R98" s="136" t="s">
        <v>1344</v>
      </c>
      <c r="S98" s="136"/>
      <c r="T98" s="136"/>
      <c r="U98" s="136"/>
    </row>
    <row r="99" spans="2:21" ht="14.5">
      <c r="B99" s="1122" t="s">
        <v>502</v>
      </c>
      <c r="C99" s="1128" t="s">
        <v>1360</v>
      </c>
      <c r="D99" s="1120">
        <f t="shared" si="81"/>
        <v>0</v>
      </c>
      <c r="E99" s="167">
        <f t="shared" si="70"/>
        <v>0</v>
      </c>
      <c r="F99" s="1172">
        <v>0</v>
      </c>
      <c r="G99" s="1170">
        <v>0</v>
      </c>
      <c r="H99" s="1171">
        <v>0</v>
      </c>
      <c r="I99" s="574">
        <f t="shared" si="75"/>
        <v>0</v>
      </c>
      <c r="J99" s="1172">
        <v>0</v>
      </c>
      <c r="K99" s="1170">
        <v>0</v>
      </c>
      <c r="L99" s="1171">
        <v>0</v>
      </c>
      <c r="M99" s="1173">
        <v>0</v>
      </c>
      <c r="N99" s="574">
        <f t="shared" si="76"/>
        <v>0</v>
      </c>
      <c r="O99" s="1172">
        <v>0</v>
      </c>
      <c r="P99" s="1174">
        <v>0</v>
      </c>
      <c r="Q99" s="1174">
        <v>0</v>
      </c>
      <c r="R99" s="136" t="s">
        <v>1346</v>
      </c>
      <c r="S99" s="136"/>
      <c r="T99" s="136"/>
      <c r="U99" s="136"/>
    </row>
    <row r="100" spans="2:21" ht="15" thickBot="1">
      <c r="B100" s="1165" t="s">
        <v>503</v>
      </c>
      <c r="C100" s="1176" t="s">
        <v>1360</v>
      </c>
      <c r="D100" s="1177">
        <f t="shared" si="81"/>
        <v>0</v>
      </c>
      <c r="E100" s="505">
        <f t="shared" si="70"/>
        <v>0</v>
      </c>
      <c r="F100" s="1178">
        <v>0</v>
      </c>
      <c r="G100" s="1179">
        <v>0</v>
      </c>
      <c r="H100" s="1180">
        <v>0</v>
      </c>
      <c r="I100" s="1181">
        <f t="shared" si="75"/>
        <v>0</v>
      </c>
      <c r="J100" s="1178">
        <v>0</v>
      </c>
      <c r="K100" s="1179">
        <v>0</v>
      </c>
      <c r="L100" s="1180">
        <v>0</v>
      </c>
      <c r="M100" s="1182">
        <v>0</v>
      </c>
      <c r="N100" s="1181">
        <f t="shared" si="76"/>
        <v>0</v>
      </c>
      <c r="O100" s="1178">
        <v>0</v>
      </c>
      <c r="P100" s="1183">
        <v>0</v>
      </c>
      <c r="Q100" s="1183">
        <v>0</v>
      </c>
      <c r="R100" s="136" t="s">
        <v>1348</v>
      </c>
      <c r="S100" s="136"/>
      <c r="T100" s="136"/>
      <c r="U100" s="136"/>
    </row>
    <row r="101" spans="2:21" ht="14.5">
      <c r="R101" s="475"/>
      <c r="S101" s="475"/>
      <c r="T101" s="475"/>
      <c r="U101" s="475"/>
    </row>
    <row r="102" spans="2:21" ht="14.5">
      <c r="B102" s="1202" t="s">
        <v>1268</v>
      </c>
      <c r="C102" s="1202"/>
      <c r="D102" s="1202"/>
      <c r="E102" s="1202"/>
      <c r="F102" s="1202"/>
      <c r="G102" s="1202"/>
      <c r="H102" s="1202"/>
      <c r="I102" s="1202"/>
      <c r="J102" s="1202"/>
      <c r="K102" s="1202"/>
      <c r="L102" s="1202"/>
      <c r="M102" s="1202"/>
      <c r="N102" s="1202"/>
      <c r="O102" s="1202"/>
      <c r="R102" s="475"/>
      <c r="S102" s="136"/>
      <c r="T102" s="136"/>
      <c r="U102" s="136"/>
    </row>
    <row r="103" spans="2:21" ht="32.25" customHeight="1">
      <c r="B103" s="1202"/>
      <c r="C103" s="1202"/>
      <c r="D103" s="1202"/>
      <c r="E103" s="1202"/>
      <c r="F103" s="1202"/>
      <c r="G103" s="1202"/>
      <c r="H103" s="1202"/>
      <c r="I103" s="1202"/>
      <c r="J103" s="1202"/>
      <c r="K103" s="1202"/>
      <c r="L103" s="1202"/>
      <c r="M103" s="1202"/>
      <c r="N103" s="1202"/>
      <c r="O103" s="1202"/>
      <c r="R103" s="475"/>
      <c r="S103" s="136"/>
      <c r="T103" s="136"/>
      <c r="U103" s="136"/>
    </row>
    <row r="104" spans="2:21" ht="14.5">
      <c r="R104" s="136"/>
      <c r="S104" s="136"/>
      <c r="T104" s="136"/>
      <c r="U104" s="136"/>
    </row>
    <row r="105" spans="2:21" ht="14.5">
      <c r="R105" s="475" t="s">
        <v>1332</v>
      </c>
      <c r="S105" s="136"/>
      <c r="T105" s="136"/>
      <c r="U105" s="136"/>
    </row>
    <row r="106" spans="2:21" ht="14.5">
      <c r="R106" s="475"/>
      <c r="S106" s="136"/>
      <c r="T106" s="136"/>
      <c r="U106" s="136"/>
    </row>
    <row r="107" spans="2:21" ht="14.5">
      <c r="R107" s="475" t="s">
        <v>1336</v>
      </c>
      <c r="S107" s="136"/>
      <c r="T107" s="136"/>
      <c r="U107" s="136"/>
    </row>
    <row r="108" spans="2:21" ht="14.5">
      <c r="R108" s="475" t="s">
        <v>1338</v>
      </c>
      <c r="S108" s="136"/>
      <c r="T108" s="136"/>
      <c r="U108" s="136"/>
    </row>
    <row r="109" spans="2:21" ht="14.5">
      <c r="R109" s="475"/>
      <c r="S109" s="136"/>
      <c r="T109" s="136"/>
      <c r="U109" s="136"/>
    </row>
    <row r="110" spans="2:21" ht="14.5">
      <c r="R110" s="136" t="s">
        <v>1340</v>
      </c>
      <c r="S110" s="136"/>
      <c r="T110" s="136"/>
      <c r="U110" s="136"/>
    </row>
    <row r="111" spans="2:21" ht="14.5">
      <c r="R111" s="136" t="s">
        <v>1342</v>
      </c>
      <c r="S111" s="136"/>
      <c r="T111" s="136"/>
      <c r="U111" s="136"/>
    </row>
    <row r="112" spans="2:21" ht="14.5">
      <c r="R112" s="136"/>
      <c r="S112" s="136"/>
      <c r="T112" s="136"/>
      <c r="U112" s="136"/>
    </row>
    <row r="113" spans="18:21" ht="14.5">
      <c r="R113" s="136" t="s">
        <v>1344</v>
      </c>
      <c r="S113" s="136"/>
      <c r="T113" s="136"/>
      <c r="U113" s="136"/>
    </row>
    <row r="114" spans="18:21" ht="14.5">
      <c r="R114" s="136" t="s">
        <v>1346</v>
      </c>
      <c r="S114" s="136"/>
      <c r="T114" s="136"/>
      <c r="U114" s="136"/>
    </row>
    <row r="115" spans="18:21" ht="14.5">
      <c r="R115" s="136" t="s">
        <v>1348</v>
      </c>
      <c r="S115" s="136"/>
      <c r="T115" s="136"/>
      <c r="U115" s="136"/>
    </row>
    <row r="116" spans="18:21" ht="14.5">
      <c r="R116" s="136"/>
      <c r="S116" s="136"/>
      <c r="T116" s="136"/>
      <c r="U116" s="136"/>
    </row>
    <row r="117" spans="18:21" ht="14.5">
      <c r="R117" s="136"/>
      <c r="S117" s="136"/>
      <c r="T117" s="136"/>
      <c r="U117" s="136"/>
    </row>
    <row r="118" spans="18:21" ht="14.5">
      <c r="R118" s="136"/>
      <c r="S118" s="136"/>
      <c r="T118" s="136"/>
      <c r="U118" s="136"/>
    </row>
    <row r="119" spans="18:21" ht="14.5">
      <c r="R119" s="136"/>
      <c r="S119" s="136"/>
      <c r="T119" s="136"/>
      <c r="U119" s="136"/>
    </row>
    <row r="120" spans="18:21" ht="14.5">
      <c r="R120" s="136"/>
      <c r="S120" s="136"/>
      <c r="T120" s="136"/>
      <c r="U120" s="136"/>
    </row>
    <row r="121" spans="18:21" ht="14.5">
      <c r="R121" s="136"/>
      <c r="S121" s="136"/>
      <c r="T121" s="136"/>
      <c r="U121" s="136"/>
    </row>
    <row r="122" spans="18:21" ht="14.5">
      <c r="R122" s="136"/>
      <c r="S122" s="136"/>
      <c r="T122" s="136"/>
      <c r="U122" s="136"/>
    </row>
    <row r="123" spans="18:21" ht="14.5">
      <c r="R123" s="136"/>
      <c r="S123" s="136"/>
      <c r="T123" s="136"/>
      <c r="U123" s="136"/>
    </row>
    <row r="124" spans="18:21" ht="14.5">
      <c r="R124" s="136"/>
      <c r="S124" s="136"/>
      <c r="T124" s="136"/>
      <c r="U124" s="136"/>
    </row>
    <row r="125" spans="18:21" ht="14.5">
      <c r="R125" s="136"/>
      <c r="S125" s="136"/>
      <c r="T125" s="136"/>
      <c r="U125" s="136"/>
    </row>
    <row r="126" spans="18:21" ht="14.5">
      <c r="R126" s="136"/>
      <c r="S126" s="136"/>
      <c r="T126" s="136"/>
      <c r="U126" s="136"/>
    </row>
    <row r="127" spans="18:21" ht="14.5">
      <c r="R127" s="136"/>
      <c r="S127" s="136"/>
      <c r="T127" s="136"/>
      <c r="U127" s="136"/>
    </row>
    <row r="128" spans="18:21" ht="14.5">
      <c r="R128" s="136"/>
      <c r="S128" s="136"/>
      <c r="T128" s="136"/>
      <c r="U128" s="136"/>
    </row>
    <row r="129" spans="18:21" ht="14.5">
      <c r="R129" s="136"/>
      <c r="S129" s="136"/>
      <c r="T129" s="136"/>
      <c r="U129" s="136"/>
    </row>
    <row r="130" spans="18:21" ht="14.5">
      <c r="R130" s="136"/>
      <c r="S130" s="136"/>
      <c r="T130" s="136"/>
      <c r="U130" s="136"/>
    </row>
    <row r="131" spans="18:21" ht="14.5">
      <c r="R131" s="136"/>
      <c r="S131" s="136"/>
      <c r="T131" s="136"/>
      <c r="U131" s="136"/>
    </row>
    <row r="132" spans="18:21" ht="14.5">
      <c r="R132" s="136"/>
      <c r="S132" s="136"/>
      <c r="T132" s="136"/>
      <c r="U132" s="136"/>
    </row>
  </sheetData>
  <mergeCells count="1">
    <mergeCell ref="B102:O10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29A8D-F8CC-4B96-ADDE-6C3D444C0621}">
  <sheetPr codeName="Sheet96">
    <tabColor theme="0" tint="-0.14999847407452621"/>
  </sheetPr>
  <dimension ref="A1:D30"/>
  <sheetViews>
    <sheetView topLeftCell="A18" workbookViewId="0">
      <selection activeCell="E1" sqref="E1:E1048576"/>
    </sheetView>
  </sheetViews>
  <sheetFormatPr defaultRowHeight="14.5"/>
  <cols>
    <col min="2" max="2" width="6.7265625" customWidth="1"/>
    <col min="3" max="3" width="71.26953125" customWidth="1"/>
    <col min="4" max="4" width="22.08984375" customWidth="1"/>
  </cols>
  <sheetData>
    <row r="1" spans="1:4">
      <c r="A1" s="26"/>
      <c r="B1" s="26"/>
      <c r="C1" s="26"/>
      <c r="D1" s="26"/>
    </row>
    <row r="2" spans="1:4" ht="69">
      <c r="A2" s="26"/>
      <c r="B2" s="26"/>
      <c r="C2" s="26"/>
      <c r="D2" s="1" t="s">
        <v>42</v>
      </c>
    </row>
    <row r="3" spans="1:4">
      <c r="A3" s="26"/>
      <c r="B3" s="26"/>
      <c r="C3" s="28" t="s">
        <v>1269</v>
      </c>
      <c r="D3" s="26"/>
    </row>
    <row r="4" spans="1:4">
      <c r="A4" s="26"/>
      <c r="B4" s="26"/>
      <c r="C4" s="28" t="s">
        <v>1270</v>
      </c>
      <c r="D4" s="26"/>
    </row>
    <row r="5" spans="1:4">
      <c r="A5" s="26"/>
      <c r="B5" s="26"/>
      <c r="C5" s="26"/>
      <c r="D5" s="26"/>
    </row>
    <row r="6" spans="1:4" ht="15">
      <c r="A6" s="26"/>
      <c r="B6" s="26"/>
      <c r="C6" s="29" t="s">
        <v>43</v>
      </c>
      <c r="D6" s="26"/>
    </row>
    <row r="7" spans="1:4" ht="15" thickBot="1">
      <c r="A7" s="26"/>
      <c r="B7" s="26"/>
      <c r="C7" s="26"/>
      <c r="D7" s="26"/>
    </row>
    <row r="8" spans="1:4" ht="26.5" thickBot="1">
      <c r="A8" s="26"/>
      <c r="B8" s="30" t="s">
        <v>44</v>
      </c>
      <c r="C8" s="30" t="s">
        <v>45</v>
      </c>
      <c r="D8" s="31" t="s">
        <v>46</v>
      </c>
    </row>
    <row r="9" spans="1:4" ht="15" thickBot="1">
      <c r="A9" s="26"/>
      <c r="B9" s="32"/>
      <c r="C9" s="30" t="s">
        <v>47</v>
      </c>
      <c r="D9" s="33"/>
    </row>
    <row r="10" spans="1:4">
      <c r="A10" s="26"/>
      <c r="B10" s="34" t="s">
        <v>48</v>
      </c>
      <c r="C10" s="34" t="s">
        <v>49</v>
      </c>
      <c r="D10" s="35">
        <v>33225.989960000006</v>
      </c>
    </row>
    <row r="11" spans="1:4">
      <c r="A11" s="26"/>
      <c r="B11" s="36" t="s">
        <v>50</v>
      </c>
      <c r="C11" s="36" t="s">
        <v>51</v>
      </c>
      <c r="D11" s="37">
        <v>534.40858000000003</v>
      </c>
    </row>
    <row r="12" spans="1:4">
      <c r="A12" s="26"/>
      <c r="B12" s="36" t="s">
        <v>52</v>
      </c>
      <c r="C12" s="36" t="s">
        <v>53</v>
      </c>
      <c r="D12" s="37">
        <v>325.45269999999999</v>
      </c>
    </row>
    <row r="13" spans="1:4">
      <c r="A13" s="26"/>
      <c r="B13" s="36" t="s">
        <v>54</v>
      </c>
      <c r="C13" s="36" t="s">
        <v>55</v>
      </c>
      <c r="D13" s="37">
        <v>271.25721000000004</v>
      </c>
    </row>
    <row r="14" spans="1:4" ht="15" thickBot="1">
      <c r="A14" s="26"/>
      <c r="B14" s="38" t="s">
        <v>56</v>
      </c>
      <c r="C14" s="38" t="s">
        <v>57</v>
      </c>
      <c r="D14" s="39">
        <v>52.435919999999996</v>
      </c>
    </row>
    <row r="15" spans="1:4" ht="15.5" thickTop="1" thickBot="1">
      <c r="A15" s="26"/>
      <c r="B15" s="40"/>
      <c r="C15" s="40" t="s">
        <v>58</v>
      </c>
      <c r="D15" s="41">
        <f>SUM(D10:D11,D14)</f>
        <v>33812.834460000013</v>
      </c>
    </row>
    <row r="16" spans="1:4" ht="15" thickBot="1">
      <c r="A16" s="26"/>
      <c r="B16" s="30"/>
      <c r="C16" s="30" t="s">
        <v>59</v>
      </c>
      <c r="D16" s="42"/>
    </row>
    <row r="17" spans="1:4">
      <c r="A17" s="26"/>
      <c r="B17" s="34" t="s">
        <v>60</v>
      </c>
      <c r="C17" s="34" t="s">
        <v>61</v>
      </c>
      <c r="D17" s="43">
        <f>SUM(D18,D20,D21,D22,D23)</f>
        <v>5626.6346999999987</v>
      </c>
    </row>
    <row r="18" spans="1:4">
      <c r="A18" s="26"/>
      <c r="B18" s="36" t="s">
        <v>62</v>
      </c>
      <c r="C18" s="36" t="s">
        <v>63</v>
      </c>
      <c r="D18" s="37">
        <v>6452.6056999999992</v>
      </c>
    </row>
    <row r="19" spans="1:4">
      <c r="A19" s="26"/>
      <c r="B19" s="36" t="s">
        <v>64</v>
      </c>
      <c r="C19" s="36" t="s">
        <v>65</v>
      </c>
      <c r="D19" s="37">
        <v>6452.5985999999994</v>
      </c>
    </row>
    <row r="20" spans="1:4">
      <c r="A20" s="26"/>
      <c r="B20" s="36" t="s">
        <v>66</v>
      </c>
      <c r="C20" s="36" t="s">
        <v>67</v>
      </c>
      <c r="D20" s="37">
        <v>0</v>
      </c>
    </row>
    <row r="21" spans="1:4">
      <c r="A21" s="26"/>
      <c r="B21" s="36" t="s">
        <v>68</v>
      </c>
      <c r="C21" s="36" t="s">
        <v>69</v>
      </c>
      <c r="D21" s="37">
        <v>0</v>
      </c>
    </row>
    <row r="22" spans="1:4">
      <c r="A22" s="26"/>
      <c r="B22" s="36" t="s">
        <v>70</v>
      </c>
      <c r="C22" s="36" t="s">
        <v>71</v>
      </c>
      <c r="D22" s="37">
        <v>0</v>
      </c>
    </row>
    <row r="23" spans="1:4">
      <c r="A23" s="26"/>
      <c r="B23" s="36" t="s">
        <v>72</v>
      </c>
      <c r="C23" s="36" t="s">
        <v>73</v>
      </c>
      <c r="D23" s="37">
        <v>-825.971</v>
      </c>
    </row>
    <row r="24" spans="1:4">
      <c r="A24" s="26"/>
      <c r="B24" s="36" t="s">
        <v>74</v>
      </c>
      <c r="C24" s="36" t="s">
        <v>75</v>
      </c>
      <c r="D24" s="37">
        <v>24542.902999999998</v>
      </c>
    </row>
    <row r="25" spans="1:4">
      <c r="A25" s="26"/>
      <c r="B25" s="36" t="s">
        <v>76</v>
      </c>
      <c r="C25" s="36" t="s">
        <v>77</v>
      </c>
      <c r="D25" s="37">
        <v>0</v>
      </c>
    </row>
    <row r="26" spans="1:4">
      <c r="A26" s="26"/>
      <c r="B26" s="36" t="s">
        <v>78</v>
      </c>
      <c r="C26" s="36" t="s">
        <v>79</v>
      </c>
      <c r="D26" s="44">
        <f>D27+D28</f>
        <v>3621.35</v>
      </c>
    </row>
    <row r="27" spans="1:4">
      <c r="A27" s="26"/>
      <c r="B27" s="36" t="s">
        <v>80</v>
      </c>
      <c r="C27" s="36" t="s">
        <v>81</v>
      </c>
      <c r="D27" s="37">
        <v>2246.701</v>
      </c>
    </row>
    <row r="28" spans="1:4" ht="26">
      <c r="A28" s="26"/>
      <c r="B28" s="45" t="s">
        <v>82</v>
      </c>
      <c r="C28" s="45" t="s">
        <v>83</v>
      </c>
      <c r="D28" s="37">
        <v>1374.6489999999999</v>
      </c>
    </row>
    <row r="29" spans="1:4" ht="15" thickBot="1">
      <c r="A29" s="26"/>
      <c r="B29" s="46" t="s">
        <v>84</v>
      </c>
      <c r="C29" s="46" t="s">
        <v>85</v>
      </c>
      <c r="D29" s="47">
        <v>21.946999999999999</v>
      </c>
    </row>
    <row r="30" spans="1:4" ht="15.5" thickTop="1" thickBot="1">
      <c r="A30" s="26"/>
      <c r="B30" s="48"/>
      <c r="C30" s="48" t="s">
        <v>86</v>
      </c>
      <c r="D30" s="41">
        <f>SUM(D17,D24,D25,D26,D29)</f>
        <v>33812.834699999999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41A8-58CA-4F96-B014-C6B638F29B51}">
  <sheetPr codeName="Sheet97">
    <tabColor theme="0" tint="-0.14999847407452621"/>
  </sheetPr>
  <dimension ref="A1:L95"/>
  <sheetViews>
    <sheetView topLeftCell="A83" workbookViewId="0">
      <selection activeCell="F83" sqref="F83"/>
    </sheetView>
  </sheetViews>
  <sheetFormatPr defaultRowHeight="14.5"/>
  <cols>
    <col min="2" max="2" width="8.7265625" style="134"/>
    <col min="3" max="3" width="67.81640625" style="134" customWidth="1"/>
    <col min="4" max="4" width="22.54296875" customWidth="1"/>
    <col min="5" max="5" width="20.08984375" customWidth="1"/>
    <col min="6" max="6" width="18.08984375" style="134" customWidth="1"/>
    <col min="7" max="7" width="10.54296875" style="135" customWidth="1"/>
    <col min="8" max="8" width="32.08984375" style="135" bestFit="1" customWidth="1"/>
    <col min="9" max="9" width="11.26953125" style="135" customWidth="1"/>
  </cols>
  <sheetData>
    <row r="1" spans="1:12">
      <c r="A1" s="28"/>
      <c r="B1" s="28"/>
      <c r="C1" s="28"/>
      <c r="D1" s="28"/>
      <c r="E1" s="28"/>
      <c r="F1" s="28"/>
      <c r="G1" s="49"/>
      <c r="H1" s="49"/>
      <c r="I1" s="50"/>
      <c r="J1" s="28"/>
      <c r="K1" s="28"/>
      <c r="L1" s="28"/>
    </row>
    <row r="2" spans="1:12" ht="69">
      <c r="A2" s="28"/>
      <c r="B2" s="28"/>
      <c r="C2" s="28"/>
      <c r="D2" s="28"/>
      <c r="E2" s="1" t="s">
        <v>87</v>
      </c>
      <c r="F2" s="28"/>
      <c r="G2" s="49"/>
      <c r="H2" s="49"/>
      <c r="I2" s="50"/>
      <c r="J2" s="28"/>
      <c r="K2" s="28"/>
      <c r="L2" s="28"/>
    </row>
    <row r="3" spans="1:12">
      <c r="A3" s="28"/>
      <c r="B3" s="28"/>
      <c r="C3" s="28" t="s">
        <v>1269</v>
      </c>
      <c r="D3" s="28"/>
      <c r="E3" s="1"/>
      <c r="F3" s="28"/>
      <c r="G3" s="49"/>
      <c r="H3" s="49"/>
      <c r="I3" s="50"/>
      <c r="J3" s="28"/>
      <c r="K3" s="28"/>
      <c r="L3" s="28"/>
    </row>
    <row r="4" spans="1:12">
      <c r="A4" s="28"/>
      <c r="B4" s="28"/>
      <c r="C4" s="28" t="s">
        <v>1270</v>
      </c>
      <c r="D4" s="28"/>
      <c r="E4" s="1"/>
      <c r="F4" s="28"/>
      <c r="G4" s="49"/>
      <c r="H4" s="49"/>
      <c r="I4" s="50"/>
      <c r="J4" s="28"/>
      <c r="K4" s="28"/>
      <c r="L4" s="28"/>
    </row>
    <row r="5" spans="1:12">
      <c r="A5" s="28"/>
      <c r="B5" s="28"/>
      <c r="C5" s="28"/>
      <c r="D5" s="28"/>
      <c r="E5" s="1"/>
      <c r="F5" s="28"/>
      <c r="G5" s="49"/>
      <c r="H5" s="49"/>
      <c r="I5" s="50"/>
      <c r="J5" s="28"/>
      <c r="K5" s="28"/>
      <c r="L5" s="28"/>
    </row>
    <row r="6" spans="1:12" ht="15.5">
      <c r="A6" s="28"/>
      <c r="B6" s="28"/>
      <c r="C6" s="51" t="s">
        <v>88</v>
      </c>
      <c r="D6" s="28"/>
      <c r="E6" s="28"/>
      <c r="F6" s="28"/>
      <c r="G6" s="49"/>
      <c r="H6" s="49"/>
      <c r="I6" s="50"/>
      <c r="J6" s="28"/>
      <c r="K6" s="28"/>
      <c r="L6" s="28"/>
    </row>
    <row r="7" spans="1:12" ht="15" thickBot="1">
      <c r="A7" s="28"/>
      <c r="B7" s="28"/>
      <c r="C7" s="28"/>
      <c r="D7" s="28"/>
      <c r="E7" s="28"/>
      <c r="F7" s="28"/>
      <c r="G7" s="49"/>
      <c r="H7" s="49"/>
      <c r="I7" s="50"/>
      <c r="J7" s="28"/>
      <c r="K7" s="28"/>
      <c r="L7" s="28"/>
    </row>
    <row r="8" spans="1:12" ht="15" thickBot="1">
      <c r="A8" s="28"/>
      <c r="B8" s="52" t="s">
        <v>2</v>
      </c>
      <c r="C8" s="53" t="s">
        <v>89</v>
      </c>
      <c r="D8" s="54" t="s">
        <v>46</v>
      </c>
      <c r="E8" s="55" t="s">
        <v>90</v>
      </c>
      <c r="F8" s="28"/>
      <c r="G8" s="49"/>
      <c r="H8" s="49"/>
      <c r="I8" s="50"/>
      <c r="J8" s="28"/>
      <c r="K8" s="28"/>
      <c r="L8" s="28"/>
    </row>
    <row r="9" spans="1:12" ht="15" thickBot="1">
      <c r="A9" s="28"/>
      <c r="B9" s="56" t="s">
        <v>5</v>
      </c>
      <c r="C9" s="57" t="s">
        <v>91</v>
      </c>
      <c r="D9" s="58"/>
      <c r="E9" s="59"/>
      <c r="F9" s="28"/>
      <c r="G9" s="49"/>
      <c r="H9" s="49"/>
      <c r="I9" s="50"/>
      <c r="J9" s="28"/>
      <c r="K9" s="28"/>
      <c r="L9" s="28"/>
    </row>
    <row r="10" spans="1:12" ht="15" thickBot="1">
      <c r="A10" s="28"/>
      <c r="B10" s="56" t="s">
        <v>48</v>
      </c>
      <c r="C10" s="57" t="s">
        <v>92</v>
      </c>
      <c r="D10" s="60">
        <f>D11+D14+D26</f>
        <v>2298.9039807965796</v>
      </c>
      <c r="E10" s="61"/>
      <c r="F10" s="28"/>
      <c r="G10" s="49"/>
      <c r="H10" s="49"/>
      <c r="I10" s="62"/>
      <c r="J10" s="28"/>
      <c r="K10" s="28"/>
      <c r="L10" s="28"/>
    </row>
    <row r="11" spans="1:12">
      <c r="A11" s="28"/>
      <c r="B11" s="63" t="s">
        <v>93</v>
      </c>
      <c r="C11" s="64" t="s">
        <v>94</v>
      </c>
      <c r="D11" s="65">
        <f>SUM(D12:D13)</f>
        <v>963.27174509999998</v>
      </c>
      <c r="E11" s="66"/>
      <c r="F11" s="28"/>
      <c r="G11" s="49"/>
      <c r="H11" s="49"/>
      <c r="I11" s="50"/>
      <c r="J11" s="28"/>
      <c r="K11" s="28"/>
      <c r="L11" s="28"/>
    </row>
    <row r="12" spans="1:12">
      <c r="A12" s="28"/>
      <c r="B12" s="67" t="s">
        <v>95</v>
      </c>
      <c r="C12" s="68" t="s">
        <v>96</v>
      </c>
      <c r="D12" s="69">
        <v>958.02593509999997</v>
      </c>
      <c r="E12" s="70"/>
      <c r="F12" s="28"/>
      <c r="G12" s="49"/>
      <c r="H12" s="49"/>
      <c r="I12" s="50"/>
      <c r="J12" s="28"/>
      <c r="K12" s="28"/>
      <c r="L12" s="28"/>
    </row>
    <row r="13" spans="1:12" ht="15" thickBot="1">
      <c r="A13" s="28"/>
      <c r="B13" s="71" t="s">
        <v>97</v>
      </c>
      <c r="C13" s="72" t="s">
        <v>98</v>
      </c>
      <c r="D13" s="73">
        <v>5.2458100000000005</v>
      </c>
      <c r="E13" s="74"/>
      <c r="F13" s="28"/>
      <c r="G13" s="49"/>
      <c r="H13" s="49"/>
      <c r="I13" s="50"/>
      <c r="J13" s="28"/>
      <c r="K13" s="28"/>
      <c r="L13" s="28"/>
    </row>
    <row r="14" spans="1:12">
      <c r="A14" s="28"/>
      <c r="B14" s="63" t="s">
        <v>99</v>
      </c>
      <c r="C14" s="64" t="s">
        <v>100</v>
      </c>
      <c r="D14" s="65">
        <f>D15+D18+D22</f>
        <v>1230.3600099999999</v>
      </c>
      <c r="E14" s="66"/>
      <c r="F14" s="28"/>
      <c r="G14" s="49"/>
      <c r="H14" s="49"/>
      <c r="I14" s="50"/>
      <c r="J14" s="28"/>
      <c r="K14" s="28"/>
      <c r="L14" s="28"/>
    </row>
    <row r="15" spans="1:12">
      <c r="A15" s="28"/>
      <c r="B15" s="75" t="s">
        <v>101</v>
      </c>
      <c r="C15" s="76" t="s">
        <v>102</v>
      </c>
      <c r="D15" s="77">
        <f>IFERROR(SUM(D16:D17)+D27*(D42/D41), 0)</f>
        <v>459.20227599999993</v>
      </c>
      <c r="E15" s="70"/>
      <c r="F15" s="28"/>
      <c r="G15" s="49"/>
      <c r="H15" s="49"/>
      <c r="I15" s="50"/>
      <c r="J15" s="28"/>
      <c r="K15" s="28"/>
      <c r="L15" s="28"/>
    </row>
    <row r="16" spans="1:12">
      <c r="A16" s="28"/>
      <c r="B16" s="67" t="s">
        <v>103</v>
      </c>
      <c r="C16" s="68" t="s">
        <v>104</v>
      </c>
      <c r="D16" s="78">
        <v>459.20227599999993</v>
      </c>
      <c r="E16" s="70"/>
      <c r="F16" s="28"/>
      <c r="G16" s="49"/>
      <c r="H16" s="49"/>
      <c r="I16" s="50"/>
      <c r="J16" s="28"/>
      <c r="K16" s="28"/>
      <c r="L16" s="28"/>
    </row>
    <row r="17" spans="1:12">
      <c r="A17" s="28"/>
      <c r="B17" s="67" t="s">
        <v>105</v>
      </c>
      <c r="C17" s="68" t="s">
        <v>98</v>
      </c>
      <c r="D17" s="78">
        <v>0</v>
      </c>
      <c r="E17" s="70"/>
      <c r="F17" s="28"/>
      <c r="G17" s="49"/>
      <c r="H17" s="49"/>
      <c r="I17" s="50"/>
      <c r="J17" s="28"/>
      <c r="K17" s="28"/>
      <c r="L17" s="28" t="s">
        <v>106</v>
      </c>
    </row>
    <row r="18" spans="1:12">
      <c r="A18" s="28"/>
      <c r="B18" s="75" t="s">
        <v>107</v>
      </c>
      <c r="C18" s="76" t="s">
        <v>108</v>
      </c>
      <c r="D18" s="77">
        <f>IFERROR(SUM(D19:D21)+D27*(D43/D41), 0)</f>
        <v>687.43601200000001</v>
      </c>
      <c r="E18" s="70"/>
      <c r="F18" s="28"/>
      <c r="G18" s="49"/>
      <c r="H18" s="49"/>
      <c r="I18" s="50"/>
      <c r="J18" s="28"/>
      <c r="K18" s="28"/>
      <c r="L18" s="28"/>
    </row>
    <row r="19" spans="1:12">
      <c r="A19" s="28"/>
      <c r="B19" s="67" t="s">
        <v>109</v>
      </c>
      <c r="C19" s="68" t="s">
        <v>110</v>
      </c>
      <c r="D19" s="78">
        <v>497.87772200000001</v>
      </c>
      <c r="E19" s="70"/>
      <c r="F19" s="28"/>
      <c r="G19" s="49"/>
      <c r="H19" s="49"/>
      <c r="I19" s="50"/>
      <c r="J19" s="28"/>
      <c r="K19" s="28"/>
      <c r="L19" s="28"/>
    </row>
    <row r="20" spans="1:12">
      <c r="A20" s="28"/>
      <c r="B20" s="67" t="s">
        <v>111</v>
      </c>
      <c r="C20" s="68" t="s">
        <v>112</v>
      </c>
      <c r="D20" s="78">
        <v>189.55829</v>
      </c>
      <c r="E20" s="70"/>
      <c r="F20" s="28"/>
      <c r="G20" s="49"/>
      <c r="H20" s="49"/>
      <c r="I20" s="50"/>
      <c r="J20" s="28"/>
      <c r="K20" s="28"/>
      <c r="L20" s="28"/>
    </row>
    <row r="21" spans="1:12">
      <c r="A21" s="28"/>
      <c r="B21" s="67" t="s">
        <v>113</v>
      </c>
      <c r="C21" s="68" t="s">
        <v>98</v>
      </c>
      <c r="D21" s="78">
        <v>0</v>
      </c>
      <c r="E21" s="70"/>
      <c r="F21" s="28"/>
      <c r="G21" s="49"/>
      <c r="H21" s="49"/>
      <c r="I21" s="50"/>
      <c r="J21" s="28"/>
      <c r="K21" s="28"/>
      <c r="L21" s="28"/>
    </row>
    <row r="22" spans="1:12">
      <c r="A22" s="28"/>
      <c r="B22" s="75" t="s">
        <v>114</v>
      </c>
      <c r="C22" s="76" t="s">
        <v>115</v>
      </c>
      <c r="D22" s="77">
        <f>IFERROR(SUM(D23:D25)+D27*(D44/D41), 0)</f>
        <v>83.721722</v>
      </c>
      <c r="E22" s="70"/>
      <c r="F22" s="28"/>
      <c r="G22" s="49"/>
      <c r="H22" s="49"/>
      <c r="I22" s="50"/>
      <c r="J22" s="28"/>
      <c r="K22" s="28"/>
      <c r="L22" s="28"/>
    </row>
    <row r="23" spans="1:12">
      <c r="A23" s="28"/>
      <c r="B23" s="67" t="s">
        <v>116</v>
      </c>
      <c r="C23" s="68" t="s">
        <v>117</v>
      </c>
      <c r="D23" s="78">
        <v>83.721722</v>
      </c>
      <c r="E23" s="70"/>
      <c r="F23" s="28"/>
      <c r="G23" s="49"/>
      <c r="H23" s="49"/>
      <c r="I23" s="50"/>
      <c r="J23" s="28"/>
      <c r="K23" s="28"/>
      <c r="L23" s="28"/>
    </row>
    <row r="24" spans="1:12">
      <c r="A24" s="28"/>
      <c r="B24" s="67" t="s">
        <v>118</v>
      </c>
      <c r="C24" s="68" t="s">
        <v>119</v>
      </c>
      <c r="D24" s="78">
        <v>0</v>
      </c>
      <c r="E24" s="70"/>
      <c r="F24" s="28"/>
      <c r="G24" s="49"/>
      <c r="H24" s="49"/>
      <c r="I24" s="50"/>
      <c r="J24" s="28"/>
      <c r="K24" s="28"/>
      <c r="L24" s="28"/>
    </row>
    <row r="25" spans="1:12" ht="15" thickBot="1">
      <c r="A25" s="28"/>
      <c r="B25" s="71" t="s">
        <v>120</v>
      </c>
      <c r="C25" s="72" t="s">
        <v>98</v>
      </c>
      <c r="D25" s="79">
        <v>0</v>
      </c>
      <c r="E25" s="74"/>
      <c r="F25" s="28"/>
      <c r="G25" s="49"/>
      <c r="H25" s="49"/>
      <c r="I25" s="50"/>
      <c r="J25" s="28"/>
      <c r="K25" s="28"/>
      <c r="L25" s="28"/>
    </row>
    <row r="26" spans="1:12">
      <c r="A26" s="28"/>
      <c r="B26" s="63" t="s">
        <v>121</v>
      </c>
      <c r="C26" s="64" t="s">
        <v>122</v>
      </c>
      <c r="D26" s="80">
        <f>SUM(D28+D29)</f>
        <v>105.27222569658001</v>
      </c>
      <c r="E26" s="66"/>
      <c r="F26" s="28"/>
      <c r="G26" s="49"/>
      <c r="H26" s="49"/>
      <c r="I26" s="50"/>
      <c r="J26" s="28"/>
      <c r="K26" s="28"/>
      <c r="L26" s="28"/>
    </row>
    <row r="27" spans="1:12">
      <c r="A27" s="28"/>
      <c r="B27" s="67" t="s">
        <v>123</v>
      </c>
      <c r="C27" s="68" t="s">
        <v>124</v>
      </c>
      <c r="D27" s="81">
        <v>0</v>
      </c>
      <c r="E27" s="70"/>
      <c r="F27" s="28"/>
      <c r="G27" s="49"/>
      <c r="H27" s="49"/>
      <c r="I27" s="50"/>
      <c r="J27" s="28"/>
      <c r="K27" s="28"/>
      <c r="L27" s="28"/>
    </row>
    <row r="28" spans="1:12">
      <c r="A28" s="28"/>
      <c r="B28" s="67" t="s">
        <v>125</v>
      </c>
      <c r="C28" s="68" t="s">
        <v>126</v>
      </c>
      <c r="D28" s="69">
        <v>105.27222569658001</v>
      </c>
      <c r="E28" s="70"/>
      <c r="F28" s="28"/>
      <c r="G28" s="49"/>
      <c r="H28" s="49"/>
      <c r="I28" s="50"/>
      <c r="J28" s="28"/>
      <c r="K28" s="28"/>
      <c r="L28" s="28"/>
    </row>
    <row r="29" spans="1:12" ht="15" thickBot="1">
      <c r="A29" s="28"/>
      <c r="B29" s="67" t="s">
        <v>127</v>
      </c>
      <c r="C29" s="72" t="s">
        <v>98</v>
      </c>
      <c r="D29" s="73">
        <v>0</v>
      </c>
      <c r="E29" s="74"/>
      <c r="F29" s="28"/>
      <c r="G29" s="49"/>
      <c r="H29" s="49"/>
      <c r="I29" s="50"/>
      <c r="J29" s="28"/>
      <c r="K29" s="28"/>
      <c r="L29" s="28"/>
    </row>
    <row r="30" spans="1:12">
      <c r="A30" s="28"/>
      <c r="B30" s="63" t="s">
        <v>50</v>
      </c>
      <c r="C30" s="82" t="s">
        <v>128</v>
      </c>
      <c r="D30" s="65">
        <f>D31+D35</f>
        <v>365.31022000000002</v>
      </c>
      <c r="E30" s="66"/>
      <c r="F30" s="28"/>
      <c r="G30" s="49"/>
      <c r="H30" s="49"/>
      <c r="I30" s="50"/>
      <c r="J30" s="28"/>
      <c r="K30" s="28"/>
      <c r="L30" s="28"/>
    </row>
    <row r="31" spans="1:12">
      <c r="A31" s="28"/>
      <c r="B31" s="75" t="s">
        <v>52</v>
      </c>
      <c r="C31" s="76" t="s">
        <v>129</v>
      </c>
      <c r="D31" s="77">
        <f>SUM(D32:D34)</f>
        <v>242.6361</v>
      </c>
      <c r="E31" s="70"/>
      <c r="F31" s="28"/>
      <c r="G31" s="49"/>
      <c r="H31" s="49"/>
      <c r="I31" s="50"/>
      <c r="J31" s="28"/>
      <c r="K31" s="28"/>
      <c r="L31" s="28"/>
    </row>
    <row r="32" spans="1:12">
      <c r="A32" s="28"/>
      <c r="B32" s="67" t="s">
        <v>130</v>
      </c>
      <c r="C32" s="68" t="s">
        <v>131</v>
      </c>
      <c r="D32" s="69">
        <v>242.6361</v>
      </c>
      <c r="E32" s="70"/>
      <c r="F32" s="28"/>
      <c r="G32" s="49"/>
      <c r="H32" s="49"/>
      <c r="I32" s="50"/>
      <c r="J32" s="28"/>
      <c r="K32" s="28"/>
      <c r="L32" s="28"/>
    </row>
    <row r="33" spans="1:12">
      <c r="A33" s="28"/>
      <c r="B33" s="67" t="s">
        <v>132</v>
      </c>
      <c r="C33" s="68" t="s">
        <v>133</v>
      </c>
      <c r="D33" s="69">
        <v>0</v>
      </c>
      <c r="E33" s="70"/>
      <c r="F33" s="28"/>
      <c r="G33" s="49"/>
      <c r="H33" s="49"/>
      <c r="I33" s="50"/>
      <c r="J33" s="28"/>
      <c r="K33" s="28"/>
      <c r="L33" s="28"/>
    </row>
    <row r="34" spans="1:12">
      <c r="A34" s="28"/>
      <c r="B34" s="67" t="s">
        <v>134</v>
      </c>
      <c r="C34" s="68" t="s">
        <v>98</v>
      </c>
      <c r="D34" s="69">
        <v>0</v>
      </c>
      <c r="E34" s="70"/>
      <c r="F34" s="28"/>
      <c r="G34" s="49"/>
      <c r="H34" s="49"/>
      <c r="I34" s="50"/>
      <c r="J34" s="28"/>
      <c r="K34" s="28"/>
      <c r="L34" s="28"/>
    </row>
    <row r="35" spans="1:12">
      <c r="A35" s="28"/>
      <c r="B35" s="75" t="s">
        <v>135</v>
      </c>
      <c r="C35" s="76" t="s">
        <v>136</v>
      </c>
      <c r="D35" s="77">
        <f>SUM(D36:D37)</f>
        <v>122.67412000000002</v>
      </c>
      <c r="E35" s="70"/>
      <c r="F35" s="28"/>
      <c r="G35" s="49"/>
      <c r="H35" s="49"/>
      <c r="I35" s="50"/>
      <c r="J35" s="28"/>
      <c r="K35" s="28"/>
      <c r="L35" s="28"/>
    </row>
    <row r="36" spans="1:12">
      <c r="A36" s="28"/>
      <c r="B36" s="67" t="s">
        <v>137</v>
      </c>
      <c r="C36" s="68" t="s">
        <v>138</v>
      </c>
      <c r="D36" s="83">
        <v>117.42831000000001</v>
      </c>
      <c r="E36" s="70"/>
      <c r="F36" s="28"/>
      <c r="G36" s="49"/>
      <c r="H36" s="49"/>
      <c r="I36" s="50"/>
      <c r="J36" s="28"/>
      <c r="K36" s="28"/>
      <c r="L36" s="28"/>
    </row>
    <row r="37" spans="1:12" ht="15" thickBot="1">
      <c r="A37" s="28"/>
      <c r="B37" s="71" t="s">
        <v>139</v>
      </c>
      <c r="C37" s="72" t="s">
        <v>98</v>
      </c>
      <c r="D37" s="73">
        <f>D29+D25+D21+D17+D13+D34</f>
        <v>5.2458100000000005</v>
      </c>
      <c r="E37" s="74"/>
      <c r="F37" s="28"/>
      <c r="G37" s="49"/>
      <c r="H37" s="49"/>
      <c r="I37" s="50"/>
      <c r="J37" s="28"/>
      <c r="K37" s="28"/>
      <c r="L37" s="28"/>
    </row>
    <row r="38" spans="1:12" ht="15" thickBot="1">
      <c r="A38" s="28"/>
      <c r="B38" s="84" t="s">
        <v>140</v>
      </c>
      <c r="C38" s="85" t="s">
        <v>141</v>
      </c>
      <c r="D38" s="86">
        <f>D39+D46</f>
        <v>2978.8809334407892</v>
      </c>
      <c r="E38" s="87" t="s">
        <v>142</v>
      </c>
      <c r="F38" s="28"/>
      <c r="G38" s="49"/>
      <c r="H38" s="49"/>
      <c r="I38" s="62"/>
      <c r="J38" s="28"/>
      <c r="K38" s="28"/>
      <c r="L38" s="28"/>
    </row>
    <row r="39" spans="1:12">
      <c r="A39" s="28"/>
      <c r="B39" s="63" t="s">
        <v>56</v>
      </c>
      <c r="C39" s="82" t="s">
        <v>143</v>
      </c>
      <c r="D39" s="88">
        <f>D40+D41+D45</f>
        <v>2742.6123842928828</v>
      </c>
      <c r="E39" s="66" t="s">
        <v>142</v>
      </c>
      <c r="F39" s="28"/>
      <c r="G39" s="49"/>
      <c r="H39" s="49"/>
      <c r="I39" s="62"/>
      <c r="J39" s="28"/>
      <c r="K39" s="28"/>
      <c r="L39" s="28"/>
    </row>
    <row r="40" spans="1:12">
      <c r="A40" s="28"/>
      <c r="B40" s="67" t="s">
        <v>144</v>
      </c>
      <c r="C40" s="89" t="s">
        <v>145</v>
      </c>
      <c r="D40" s="90">
        <f>'4'!E21</f>
        <v>1038.9699955260905</v>
      </c>
      <c r="E40" s="70" t="s">
        <v>142</v>
      </c>
      <c r="F40" s="28"/>
      <c r="G40" s="49"/>
      <c r="H40" s="49"/>
      <c r="I40" s="50"/>
      <c r="J40" s="28"/>
      <c r="K40" s="28"/>
      <c r="L40" s="28"/>
    </row>
    <row r="41" spans="1:12">
      <c r="A41" s="28"/>
      <c r="B41" s="67" t="s">
        <v>146</v>
      </c>
      <c r="C41" s="89" t="s">
        <v>147</v>
      </c>
      <c r="D41" s="91">
        <f>'4'!I21</f>
        <v>1636.1966140837151</v>
      </c>
      <c r="E41" s="70" t="s">
        <v>142</v>
      </c>
      <c r="F41" s="28"/>
      <c r="G41" s="49"/>
      <c r="H41" s="49"/>
      <c r="I41" s="50"/>
      <c r="J41" s="28"/>
      <c r="K41" s="28"/>
      <c r="L41" s="28"/>
    </row>
    <row r="42" spans="1:12">
      <c r="A42" s="92"/>
      <c r="B42" s="93" t="s">
        <v>148</v>
      </c>
      <c r="C42" s="94" t="s">
        <v>149</v>
      </c>
      <c r="D42" s="95">
        <f>'4'!$J$21</f>
        <v>571.56694774220841</v>
      </c>
      <c r="E42" s="96" t="s">
        <v>142</v>
      </c>
      <c r="F42" s="28"/>
      <c r="G42" s="49"/>
      <c r="H42" s="97"/>
      <c r="I42" s="98"/>
      <c r="J42" s="92"/>
      <c r="K42" s="92"/>
      <c r="L42" s="92"/>
    </row>
    <row r="43" spans="1:12">
      <c r="A43" s="92"/>
      <c r="B43" s="93" t="s">
        <v>150</v>
      </c>
      <c r="C43" s="94" t="s">
        <v>151</v>
      </c>
      <c r="D43" s="95">
        <f>'4'!$K$21</f>
        <v>961.6405863256939</v>
      </c>
      <c r="E43" s="96" t="s">
        <v>142</v>
      </c>
      <c r="F43" s="28"/>
      <c r="G43" s="49"/>
      <c r="H43" s="97"/>
      <c r="I43" s="98"/>
      <c r="J43" s="92"/>
      <c r="K43" s="92"/>
      <c r="L43" s="92"/>
    </row>
    <row r="44" spans="1:12">
      <c r="A44" s="92"/>
      <c r="B44" s="93" t="s">
        <v>152</v>
      </c>
      <c r="C44" s="94" t="s">
        <v>153</v>
      </c>
      <c r="D44" s="95">
        <f>'4'!$L$21</f>
        <v>102.98908001581286</v>
      </c>
      <c r="E44" s="96" t="s">
        <v>142</v>
      </c>
      <c r="F44" s="28"/>
      <c r="G44" s="49"/>
      <c r="H44" s="97"/>
      <c r="I44" s="98"/>
      <c r="J44" s="92"/>
      <c r="K44" s="92"/>
      <c r="L44" s="92"/>
    </row>
    <row r="45" spans="1:12" ht="15" thickBot="1">
      <c r="A45" s="28"/>
      <c r="B45" s="71" t="s">
        <v>154</v>
      </c>
      <c r="C45" s="89" t="s">
        <v>155</v>
      </c>
      <c r="D45" s="90">
        <f>'4'!$M$21</f>
        <v>67.445774683077218</v>
      </c>
      <c r="E45" s="70" t="s">
        <v>142</v>
      </c>
      <c r="F45" s="28"/>
      <c r="G45" s="49"/>
      <c r="H45" s="49"/>
      <c r="I45" s="50"/>
      <c r="J45" s="28"/>
      <c r="K45" s="28"/>
      <c r="L45" s="28"/>
    </row>
    <row r="46" spans="1:12">
      <c r="A46" s="28"/>
      <c r="B46" s="63" t="s">
        <v>60</v>
      </c>
      <c r="C46" s="82" t="s">
        <v>156</v>
      </c>
      <c r="D46" s="88">
        <f>SUM(D47:D49)</f>
        <v>236.26854914790655</v>
      </c>
      <c r="E46" s="66" t="s">
        <v>142</v>
      </c>
      <c r="F46" s="28"/>
      <c r="G46" s="49"/>
      <c r="H46" s="49"/>
      <c r="I46" s="62"/>
      <c r="J46" s="28"/>
      <c r="K46" s="28"/>
      <c r="L46" s="28"/>
    </row>
    <row r="47" spans="1:12">
      <c r="A47" s="28"/>
      <c r="B47" s="71" t="s">
        <v>62</v>
      </c>
      <c r="C47" s="99" t="s">
        <v>157</v>
      </c>
      <c r="D47" s="100">
        <f>'4'!O21</f>
        <v>175.55956370987329</v>
      </c>
      <c r="E47" s="74" t="s">
        <v>142</v>
      </c>
      <c r="F47" s="28"/>
      <c r="G47" s="49"/>
      <c r="H47" s="49"/>
      <c r="I47" s="50"/>
      <c r="J47" s="28"/>
      <c r="K47" s="28"/>
      <c r="L47" s="28"/>
    </row>
    <row r="48" spans="1:12">
      <c r="A48" s="28"/>
      <c r="B48" s="67" t="s">
        <v>66</v>
      </c>
      <c r="C48" s="89" t="s">
        <v>158</v>
      </c>
      <c r="D48" s="90">
        <f>'4'!$P$21</f>
        <v>0</v>
      </c>
      <c r="E48" s="70" t="s">
        <v>142</v>
      </c>
      <c r="F48" s="28"/>
      <c r="G48" s="49"/>
      <c r="H48" s="101"/>
      <c r="I48" s="50"/>
      <c r="J48" s="28"/>
      <c r="K48" s="28"/>
      <c r="L48" s="28"/>
    </row>
    <row r="49" spans="1:12" ht="15" thickBot="1">
      <c r="A49" s="28"/>
      <c r="B49" s="71" t="s">
        <v>68</v>
      </c>
      <c r="C49" s="99" t="s">
        <v>159</v>
      </c>
      <c r="D49" s="100">
        <f>'4'!$Q$21</f>
        <v>60.708985438033267</v>
      </c>
      <c r="E49" s="74" t="s">
        <v>142</v>
      </c>
      <c r="F49" s="28"/>
      <c r="G49" s="49"/>
      <c r="H49" s="49"/>
      <c r="I49" s="50"/>
      <c r="J49" s="28"/>
      <c r="K49" s="28"/>
      <c r="L49" s="28"/>
    </row>
    <row r="50" spans="1:12">
      <c r="A50" s="28"/>
      <c r="B50" s="63" t="s">
        <v>160</v>
      </c>
      <c r="C50" s="102" t="s">
        <v>161</v>
      </c>
      <c r="D50" s="88">
        <f>SUM(D51:D70)</f>
        <v>197.08185655921005</v>
      </c>
      <c r="E50" s="66"/>
      <c r="F50" s="28"/>
      <c r="G50" s="49"/>
      <c r="H50" s="49"/>
      <c r="I50" s="62"/>
      <c r="J50" s="28"/>
      <c r="K50" s="28"/>
      <c r="L50" s="28"/>
    </row>
    <row r="51" spans="1:12">
      <c r="A51" s="28"/>
      <c r="B51" s="103" t="s">
        <v>162</v>
      </c>
      <c r="C51" s="104" t="s">
        <v>163</v>
      </c>
      <c r="D51" s="105">
        <v>10.76689</v>
      </c>
      <c r="E51" s="106"/>
      <c r="F51" s="28"/>
      <c r="G51" s="49"/>
      <c r="H51" s="49"/>
      <c r="I51" s="50"/>
      <c r="J51" s="28"/>
      <c r="K51" s="28"/>
      <c r="L51" s="28"/>
    </row>
    <row r="52" spans="1:12" ht="52.5">
      <c r="A52" s="28"/>
      <c r="B52" s="107" t="s">
        <v>164</v>
      </c>
      <c r="C52" s="104" t="s">
        <v>165</v>
      </c>
      <c r="D52" s="105">
        <v>0</v>
      </c>
      <c r="E52" s="106"/>
      <c r="F52" s="28"/>
      <c r="G52" s="49"/>
      <c r="H52" s="101"/>
      <c r="I52" s="50"/>
      <c r="J52" s="28"/>
      <c r="K52" s="28"/>
      <c r="L52" s="28"/>
    </row>
    <row r="53" spans="1:12">
      <c r="A53" s="28"/>
      <c r="B53" s="107" t="s">
        <v>166</v>
      </c>
      <c r="C53" s="104" t="s">
        <v>167</v>
      </c>
      <c r="D53" s="105">
        <v>0</v>
      </c>
      <c r="E53" s="106"/>
      <c r="F53" s="28"/>
      <c r="G53" s="49"/>
      <c r="H53" s="49"/>
      <c r="I53" s="50"/>
      <c r="J53" s="28"/>
      <c r="K53" s="28"/>
      <c r="L53" s="28"/>
    </row>
    <row r="54" spans="1:12" ht="26.5">
      <c r="A54" s="28"/>
      <c r="B54" s="107" t="s">
        <v>168</v>
      </c>
      <c r="C54" s="104" t="s">
        <v>169</v>
      </c>
      <c r="D54" s="105">
        <v>3.3006100000000003</v>
      </c>
      <c r="E54" s="106"/>
      <c r="F54" s="28"/>
      <c r="G54" s="49"/>
      <c r="H54" s="49"/>
      <c r="I54" s="50"/>
      <c r="J54" s="28"/>
      <c r="K54" s="28"/>
      <c r="L54" s="28"/>
    </row>
    <row r="55" spans="1:12">
      <c r="A55" s="28"/>
      <c r="B55" s="107" t="s">
        <v>170</v>
      </c>
      <c r="C55" s="104" t="s">
        <v>171</v>
      </c>
      <c r="D55" s="105">
        <v>36.12697</v>
      </c>
      <c r="E55" s="106"/>
      <c r="F55" s="28"/>
      <c r="G55" s="49"/>
      <c r="H55" s="49"/>
      <c r="I55" s="50"/>
      <c r="J55" s="28"/>
      <c r="K55" s="28"/>
      <c r="L55" s="28"/>
    </row>
    <row r="56" spans="1:12" ht="26.5">
      <c r="A56" s="28"/>
      <c r="B56" s="107" t="s">
        <v>172</v>
      </c>
      <c r="C56" s="104" t="s">
        <v>173</v>
      </c>
      <c r="D56" s="105">
        <v>0</v>
      </c>
      <c r="E56" s="106"/>
      <c r="F56" s="28"/>
      <c r="G56" s="49"/>
      <c r="H56" s="49"/>
      <c r="I56" s="50"/>
      <c r="J56" s="28"/>
      <c r="K56" s="28"/>
      <c r="L56" s="28"/>
    </row>
    <row r="57" spans="1:12" ht="26.5">
      <c r="A57" s="28"/>
      <c r="B57" s="107" t="s">
        <v>174</v>
      </c>
      <c r="C57" s="104" t="s">
        <v>175</v>
      </c>
      <c r="D57" s="105">
        <v>2.3832100000000001</v>
      </c>
      <c r="E57" s="106"/>
      <c r="F57" s="28"/>
      <c r="G57" s="49"/>
      <c r="H57" s="49"/>
      <c r="I57" s="50"/>
      <c r="J57" s="28"/>
      <c r="K57" s="28"/>
      <c r="L57" s="28"/>
    </row>
    <row r="58" spans="1:12" ht="91.5">
      <c r="A58" s="28"/>
      <c r="B58" s="107" t="s">
        <v>176</v>
      </c>
      <c r="C58" s="104" t="s">
        <v>177</v>
      </c>
      <c r="D58" s="105">
        <v>0</v>
      </c>
      <c r="E58" s="108"/>
      <c r="F58" s="28"/>
      <c r="G58" s="49"/>
      <c r="H58" s="49"/>
      <c r="I58" s="50"/>
      <c r="J58" s="28"/>
      <c r="K58" s="28"/>
      <c r="L58" s="28"/>
    </row>
    <row r="59" spans="1:12">
      <c r="A59" s="28"/>
      <c r="B59" s="107" t="s">
        <v>178</v>
      </c>
      <c r="C59" s="104" t="s">
        <v>179</v>
      </c>
      <c r="D59" s="105">
        <v>0</v>
      </c>
      <c r="E59" s="106"/>
      <c r="F59" s="28"/>
      <c r="G59" s="49"/>
      <c r="H59" s="49"/>
      <c r="I59" s="50"/>
      <c r="J59" s="28"/>
      <c r="K59" s="28"/>
      <c r="L59" s="28"/>
    </row>
    <row r="60" spans="1:12" ht="39.5">
      <c r="A60" s="28"/>
      <c r="B60" s="107" t="s">
        <v>180</v>
      </c>
      <c r="C60" s="104" t="s">
        <v>181</v>
      </c>
      <c r="D60" s="105">
        <v>0</v>
      </c>
      <c r="E60" s="106"/>
      <c r="F60" s="28"/>
      <c r="G60" s="49"/>
      <c r="H60" s="101"/>
      <c r="I60" s="50"/>
      <c r="J60" s="28"/>
      <c r="K60" s="28"/>
      <c r="L60" s="28"/>
    </row>
    <row r="61" spans="1:12" ht="26.5">
      <c r="A61" s="28"/>
      <c r="B61" s="107" t="s">
        <v>182</v>
      </c>
      <c r="C61" s="104" t="s">
        <v>183</v>
      </c>
      <c r="D61" s="105">
        <v>0</v>
      </c>
      <c r="E61" s="106"/>
      <c r="F61" s="28"/>
      <c r="G61" s="49"/>
      <c r="H61" s="49"/>
      <c r="I61" s="50"/>
      <c r="J61" s="28"/>
      <c r="K61" s="28"/>
      <c r="L61" s="28"/>
    </row>
    <row r="62" spans="1:12" ht="26.5">
      <c r="A62" s="28"/>
      <c r="B62" s="107" t="s">
        <v>184</v>
      </c>
      <c r="C62" s="104" t="s">
        <v>185</v>
      </c>
      <c r="D62" s="105">
        <v>0</v>
      </c>
      <c r="E62" s="106"/>
      <c r="F62" s="28"/>
      <c r="G62" s="49"/>
      <c r="H62" s="49"/>
      <c r="I62" s="50"/>
      <c r="J62" s="28"/>
      <c r="K62" s="28"/>
      <c r="L62" s="28"/>
    </row>
    <row r="63" spans="1:12" ht="26.5">
      <c r="A63" s="28"/>
      <c r="B63" s="107" t="s">
        <v>186</v>
      </c>
      <c r="C63" s="104" t="s">
        <v>187</v>
      </c>
      <c r="D63" s="105">
        <v>0</v>
      </c>
      <c r="E63" s="106"/>
      <c r="F63" s="28"/>
      <c r="G63" s="49"/>
      <c r="H63" s="49"/>
      <c r="I63" s="50"/>
      <c r="J63" s="28"/>
      <c r="K63" s="28"/>
      <c r="L63" s="28"/>
    </row>
    <row r="64" spans="1:12" ht="78.5">
      <c r="A64" s="28"/>
      <c r="B64" s="107" t="s">
        <v>188</v>
      </c>
      <c r="C64" s="104" t="s">
        <v>189</v>
      </c>
      <c r="D64" s="105">
        <v>3.2850000000000001</v>
      </c>
      <c r="E64" s="106"/>
      <c r="F64" s="28"/>
      <c r="G64" s="49"/>
      <c r="H64" s="49"/>
      <c r="I64" s="50"/>
      <c r="J64" s="28"/>
      <c r="K64" s="28"/>
      <c r="L64" s="28"/>
    </row>
    <row r="65" spans="1:12" ht="65.5">
      <c r="A65" s="28"/>
      <c r="B65" s="109" t="s">
        <v>190</v>
      </c>
      <c r="C65" s="104" t="s">
        <v>191</v>
      </c>
      <c r="D65" s="110">
        <v>6.3887299999999998</v>
      </c>
      <c r="E65" s="111"/>
      <c r="F65" s="28"/>
      <c r="G65" s="49"/>
      <c r="H65" s="49"/>
      <c r="I65" s="50"/>
      <c r="J65" s="28"/>
      <c r="K65" s="28"/>
      <c r="L65" s="28"/>
    </row>
    <row r="66" spans="1:12" ht="39.5">
      <c r="A66" s="28"/>
      <c r="B66" s="109" t="s">
        <v>192</v>
      </c>
      <c r="C66" s="104" t="s">
        <v>193</v>
      </c>
      <c r="D66" s="110">
        <v>6.2042700000000002</v>
      </c>
      <c r="E66" s="111"/>
      <c r="F66" s="28"/>
      <c r="G66" s="49"/>
      <c r="H66" s="49"/>
      <c r="I66" s="50"/>
      <c r="J66" s="28"/>
      <c r="K66" s="28"/>
      <c r="L66" s="28"/>
    </row>
    <row r="67" spans="1:12" ht="52.5">
      <c r="A67" s="28"/>
      <c r="B67" s="109" t="s">
        <v>194</v>
      </c>
      <c r="C67" s="104" t="s">
        <v>195</v>
      </c>
      <c r="D67" s="110">
        <v>0</v>
      </c>
      <c r="E67" s="111"/>
      <c r="F67" s="28"/>
      <c r="G67" s="49"/>
      <c r="H67" s="49"/>
      <c r="I67" s="50"/>
      <c r="J67" s="28"/>
      <c r="K67" s="28"/>
      <c r="L67" s="28"/>
    </row>
    <row r="68" spans="1:12" ht="39.5">
      <c r="A68" s="28"/>
      <c r="B68" s="109" t="s">
        <v>196</v>
      </c>
      <c r="C68" s="104" t="s">
        <v>197</v>
      </c>
      <c r="D68" s="110">
        <v>0</v>
      </c>
      <c r="E68" s="111"/>
      <c r="F68" s="28"/>
      <c r="G68" s="49"/>
      <c r="H68" s="49"/>
      <c r="I68" s="50"/>
      <c r="J68" s="28"/>
      <c r="K68" s="28"/>
      <c r="L68" s="28"/>
    </row>
    <row r="69" spans="1:12">
      <c r="A69" s="28"/>
      <c r="B69" s="109" t="s">
        <v>198</v>
      </c>
      <c r="C69" s="104" t="s">
        <v>199</v>
      </c>
      <c r="D69" s="110">
        <v>0</v>
      </c>
      <c r="E69" s="111"/>
      <c r="F69" s="28"/>
      <c r="G69" s="49"/>
      <c r="H69" s="49"/>
      <c r="I69" s="50"/>
      <c r="J69" s="28"/>
      <c r="K69" s="28"/>
      <c r="L69" s="28"/>
    </row>
    <row r="70" spans="1:12" ht="27" thickBot="1">
      <c r="A70" s="28"/>
      <c r="B70" s="112" t="s">
        <v>200</v>
      </c>
      <c r="C70" s="113" t="s">
        <v>201</v>
      </c>
      <c r="D70" s="114">
        <v>128.62617655921005</v>
      </c>
      <c r="E70" s="115"/>
      <c r="F70" s="28"/>
      <c r="G70" s="49"/>
      <c r="H70" s="49"/>
      <c r="I70" s="50"/>
      <c r="J70" s="28"/>
      <c r="K70" s="28"/>
      <c r="L70" s="28"/>
    </row>
    <row r="71" spans="1:12" ht="15" thickBot="1">
      <c r="A71" s="28"/>
      <c r="B71" s="84" t="s">
        <v>202</v>
      </c>
      <c r="C71" s="116" t="s">
        <v>203</v>
      </c>
      <c r="D71" s="86">
        <f>D10+D30-D39-D46-D50</f>
        <v>-511.74858920341995</v>
      </c>
      <c r="E71" s="87"/>
      <c r="F71" s="28"/>
      <c r="G71" s="49"/>
      <c r="H71" s="49"/>
      <c r="I71" s="62"/>
      <c r="J71" s="28"/>
      <c r="K71" s="28"/>
      <c r="L71" s="28"/>
    </row>
    <row r="72" spans="1:12" ht="23">
      <c r="A72" s="117"/>
      <c r="B72" s="118" t="s">
        <v>76</v>
      </c>
      <c r="C72" s="119" t="s">
        <v>204</v>
      </c>
      <c r="D72" s="120">
        <f>D10-D39</f>
        <v>-443.70840349630316</v>
      </c>
      <c r="E72" s="121"/>
      <c r="F72" s="28"/>
      <c r="G72" s="49"/>
      <c r="H72" s="49"/>
      <c r="I72" s="62"/>
      <c r="J72" s="117"/>
      <c r="K72" s="117"/>
      <c r="L72" s="117"/>
    </row>
    <row r="73" spans="1:12">
      <c r="A73" s="28"/>
      <c r="B73" s="67" t="s">
        <v>205</v>
      </c>
      <c r="C73" s="89" t="s">
        <v>206</v>
      </c>
      <c r="D73" s="90">
        <f>D11-D40</f>
        <v>-75.698250426090567</v>
      </c>
      <c r="E73" s="70"/>
      <c r="F73" s="28"/>
      <c r="G73" s="49"/>
      <c r="H73" s="49"/>
      <c r="I73" s="50"/>
      <c r="J73" s="28"/>
      <c r="K73" s="28"/>
      <c r="L73" s="28"/>
    </row>
    <row r="74" spans="1:12">
      <c r="A74" s="28"/>
      <c r="B74" s="67" t="s">
        <v>207</v>
      </c>
      <c r="C74" s="89" t="s">
        <v>208</v>
      </c>
      <c r="D74" s="90">
        <f>D14-D41</f>
        <v>-405.8366040837152</v>
      </c>
      <c r="E74" s="70"/>
      <c r="F74" s="28"/>
      <c r="G74" s="49"/>
      <c r="H74" s="49"/>
      <c r="I74" s="50"/>
      <c r="J74" s="28"/>
      <c r="K74" s="28"/>
      <c r="L74" s="28"/>
    </row>
    <row r="75" spans="1:12">
      <c r="A75" s="28"/>
      <c r="B75" s="67" t="s">
        <v>209</v>
      </c>
      <c r="C75" s="89" t="s">
        <v>210</v>
      </c>
      <c r="D75" s="90">
        <f>D15-D42</f>
        <v>-112.36467174220849</v>
      </c>
      <c r="E75" s="70"/>
      <c r="F75" s="122"/>
      <c r="G75" s="49"/>
      <c r="H75" s="49"/>
      <c r="I75" s="50"/>
      <c r="J75" s="28"/>
      <c r="K75" s="28"/>
      <c r="L75" s="28"/>
    </row>
    <row r="76" spans="1:12">
      <c r="A76" s="28"/>
      <c r="B76" s="67" t="s">
        <v>211</v>
      </c>
      <c r="C76" s="89" t="s">
        <v>212</v>
      </c>
      <c r="D76" s="90">
        <f>D18-D43</f>
        <v>-274.2045743256939</v>
      </c>
      <c r="E76" s="70"/>
      <c r="F76" s="122"/>
      <c r="G76" s="49"/>
      <c r="H76" s="49"/>
      <c r="I76" s="50"/>
      <c r="J76" s="28"/>
      <c r="K76" s="28"/>
      <c r="L76" s="28"/>
    </row>
    <row r="77" spans="1:12">
      <c r="A77" s="28"/>
      <c r="B77" s="67" t="s">
        <v>213</v>
      </c>
      <c r="C77" s="89" t="s">
        <v>214</v>
      </c>
      <c r="D77" s="90">
        <f>D22-D44</f>
        <v>-19.26735801581286</v>
      </c>
      <c r="E77" s="70"/>
      <c r="F77" s="122"/>
      <c r="G77" s="49"/>
      <c r="H77" s="49"/>
      <c r="I77" s="50"/>
      <c r="J77" s="28"/>
      <c r="K77" s="28"/>
      <c r="L77" s="28"/>
    </row>
    <row r="78" spans="1:12" ht="23.5" thickBot="1">
      <c r="A78" s="28"/>
      <c r="B78" s="71" t="s">
        <v>215</v>
      </c>
      <c r="C78" s="89" t="s">
        <v>216</v>
      </c>
      <c r="D78" s="90">
        <f>D26-D45</f>
        <v>37.82645101350279</v>
      </c>
      <c r="E78" s="70"/>
      <c r="F78" s="28"/>
      <c r="G78" s="49"/>
      <c r="H78" s="49"/>
      <c r="I78" s="50"/>
      <c r="J78" s="28"/>
      <c r="K78" s="28"/>
      <c r="L78" s="28"/>
    </row>
    <row r="79" spans="1:12">
      <c r="A79" s="28"/>
      <c r="B79" s="63" t="s">
        <v>78</v>
      </c>
      <c r="C79" s="82" t="s">
        <v>217</v>
      </c>
      <c r="D79" s="88">
        <f>D30-D46</f>
        <v>129.04167085209346</v>
      </c>
      <c r="E79" s="66"/>
      <c r="F79" s="28"/>
      <c r="G79" s="49"/>
      <c r="H79" s="49"/>
      <c r="I79" s="62"/>
      <c r="J79" s="28"/>
      <c r="K79" s="28"/>
      <c r="L79" s="28"/>
    </row>
    <row r="80" spans="1:12">
      <c r="A80" s="28"/>
      <c r="B80" s="71" t="s">
        <v>80</v>
      </c>
      <c r="C80" s="99" t="s">
        <v>218</v>
      </c>
      <c r="D80" s="90">
        <f>D32-D47</f>
        <v>67.076536290126711</v>
      </c>
      <c r="E80" s="74"/>
      <c r="F80" s="28"/>
      <c r="G80" s="49"/>
      <c r="H80" s="49"/>
      <c r="I80" s="50"/>
      <c r="J80" s="28"/>
      <c r="K80" s="28"/>
      <c r="L80" s="28"/>
    </row>
    <row r="81" spans="1:12">
      <c r="A81" s="28"/>
      <c r="B81" s="67" t="s">
        <v>82</v>
      </c>
      <c r="C81" s="89" t="s">
        <v>219</v>
      </c>
      <c r="D81" s="90">
        <f>D33+D34-D48</f>
        <v>0</v>
      </c>
      <c r="E81" s="70"/>
      <c r="F81" s="28"/>
      <c r="G81" s="49"/>
      <c r="H81" s="49"/>
      <c r="I81" s="50"/>
      <c r="J81" s="28"/>
      <c r="K81" s="28"/>
      <c r="L81" s="28"/>
    </row>
    <row r="82" spans="1:12">
      <c r="A82" s="28"/>
      <c r="B82" s="71" t="s">
        <v>220</v>
      </c>
      <c r="C82" s="99" t="s">
        <v>221</v>
      </c>
      <c r="D82" s="100">
        <f>IFERROR(D35-D49,"-")</f>
        <v>61.96513456196675</v>
      </c>
      <c r="E82" s="74"/>
      <c r="F82" s="28"/>
      <c r="G82" s="49"/>
      <c r="H82" s="49"/>
      <c r="I82" s="50"/>
      <c r="J82" s="28"/>
      <c r="K82" s="28"/>
      <c r="L82" s="28"/>
    </row>
    <row r="83" spans="1:12" ht="15" thickBot="1">
      <c r="A83" s="28"/>
      <c r="B83" s="123" t="s">
        <v>84</v>
      </c>
      <c r="C83" s="124" t="s">
        <v>222</v>
      </c>
      <c r="D83" s="125">
        <v>0</v>
      </c>
      <c r="E83" s="74"/>
      <c r="F83" s="28"/>
      <c r="G83" s="49"/>
      <c r="H83" s="49"/>
      <c r="I83" s="50"/>
      <c r="J83" s="28"/>
      <c r="K83" s="28"/>
      <c r="L83" s="28"/>
    </row>
    <row r="84" spans="1:12" ht="15" thickBot="1">
      <c r="A84" s="28"/>
      <c r="B84" s="84" t="s">
        <v>223</v>
      </c>
      <c r="C84" s="85" t="s">
        <v>224</v>
      </c>
      <c r="D84" s="126">
        <v>0.34599999999999997</v>
      </c>
      <c r="E84" s="87"/>
      <c r="F84" s="28"/>
      <c r="G84" s="49"/>
      <c r="H84" s="49"/>
      <c r="I84" s="62"/>
      <c r="J84" s="28"/>
      <c r="K84" s="28"/>
      <c r="L84" s="28"/>
    </row>
    <row r="85" spans="1:12" ht="15" thickBot="1">
      <c r="A85" s="28"/>
      <c r="B85" s="84" t="s">
        <v>225</v>
      </c>
      <c r="C85" s="85" t="s">
        <v>226</v>
      </c>
      <c r="D85" s="86">
        <f>IFERROR(D71+D83-D84,"-")</f>
        <v>-512.0945892034199</v>
      </c>
      <c r="E85" s="87"/>
      <c r="F85" s="28"/>
      <c r="G85" s="49"/>
      <c r="H85" s="49"/>
      <c r="I85" s="62"/>
      <c r="J85" s="28"/>
      <c r="K85" s="28"/>
      <c r="L85" s="28"/>
    </row>
    <row r="86" spans="1:12" ht="23">
      <c r="A86" s="28"/>
      <c r="B86" s="118" t="s">
        <v>227</v>
      </c>
      <c r="C86" s="119" t="s">
        <v>228</v>
      </c>
      <c r="D86" s="127">
        <f>IFERROR((D72/D10)*100,"-")</f>
        <v>-19.300867161165922</v>
      </c>
      <c r="E86" s="128"/>
      <c r="F86" s="28"/>
      <c r="G86" s="49"/>
      <c r="H86" s="49"/>
      <c r="I86" s="50"/>
      <c r="J86" s="28"/>
      <c r="K86" s="28"/>
      <c r="L86" s="28"/>
    </row>
    <row r="87" spans="1:12">
      <c r="A87" s="28"/>
      <c r="B87" s="67" t="s">
        <v>229</v>
      </c>
      <c r="C87" s="89" t="s">
        <v>230</v>
      </c>
      <c r="D87" s="90">
        <f>IFERROR((D73/D11)*100,"-")</f>
        <v>-7.858452281109118</v>
      </c>
      <c r="E87" s="70"/>
      <c r="F87" s="28"/>
      <c r="G87" s="49"/>
      <c r="H87" s="49"/>
      <c r="I87" s="50"/>
      <c r="J87" s="28"/>
      <c r="K87" s="28"/>
      <c r="L87" s="28"/>
    </row>
    <row r="88" spans="1:12">
      <c r="A88" s="28"/>
      <c r="B88" s="67" t="s">
        <v>231</v>
      </c>
      <c r="C88" s="89" t="s">
        <v>232</v>
      </c>
      <c r="D88" s="90">
        <f>IFERROR((D74/D14)*100,"-")</f>
        <v>-32.985191389934336</v>
      </c>
      <c r="E88" s="70"/>
      <c r="F88" s="28"/>
      <c r="G88" s="49"/>
      <c r="H88" s="49"/>
      <c r="I88" s="50"/>
      <c r="J88" s="28"/>
      <c r="K88" s="28"/>
      <c r="L88" s="28"/>
    </row>
    <row r="89" spans="1:12">
      <c r="A89" s="28"/>
      <c r="B89" s="67" t="s">
        <v>233</v>
      </c>
      <c r="C89" s="89" t="s">
        <v>234</v>
      </c>
      <c r="D89" s="90">
        <f>IFERROR((D75/D15)*100,"-")</f>
        <v>-24.469537198506504</v>
      </c>
      <c r="E89" s="70"/>
      <c r="F89" s="28"/>
      <c r="G89" s="49"/>
      <c r="H89" s="49"/>
      <c r="I89" s="50"/>
      <c r="J89" s="28"/>
      <c r="K89" s="28"/>
      <c r="L89" s="28"/>
    </row>
    <row r="90" spans="1:12">
      <c r="A90" s="28"/>
      <c r="B90" s="67" t="s">
        <v>235</v>
      </c>
      <c r="C90" s="89" t="s">
        <v>236</v>
      </c>
      <c r="D90" s="90">
        <f>IFERROR((D76/D18)*100,"-")</f>
        <v>-39.888014235380773</v>
      </c>
      <c r="E90" s="70"/>
      <c r="F90" s="122"/>
      <c r="G90" s="49"/>
      <c r="H90" s="49"/>
      <c r="I90" s="50"/>
      <c r="J90" s="28"/>
      <c r="K90" s="28"/>
      <c r="L90" s="28"/>
    </row>
    <row r="91" spans="1:12">
      <c r="A91" s="28"/>
      <c r="B91" s="67" t="s">
        <v>237</v>
      </c>
      <c r="C91" s="89" t="s">
        <v>238</v>
      </c>
      <c r="D91" s="90">
        <f>IFERROR((D77/D22)*100,"-")</f>
        <v>-23.013571096653816</v>
      </c>
      <c r="E91" s="70"/>
      <c r="F91" s="28"/>
      <c r="G91" s="49"/>
      <c r="H91" s="49"/>
      <c r="I91" s="50"/>
      <c r="J91" s="28"/>
      <c r="K91" s="28"/>
      <c r="L91" s="28"/>
    </row>
    <row r="92" spans="1:12" ht="23.5" thickBot="1">
      <c r="A92" s="28"/>
      <c r="B92" s="129" t="s">
        <v>239</v>
      </c>
      <c r="C92" s="130" t="s">
        <v>240</v>
      </c>
      <c r="D92" s="131">
        <f>IFERROR((D78/D26)*100,"-")</f>
        <v>35.932033129543363</v>
      </c>
      <c r="E92" s="132"/>
      <c r="F92" s="28"/>
      <c r="G92" s="49"/>
      <c r="H92" s="49"/>
      <c r="I92" s="50"/>
      <c r="J92" s="28"/>
      <c r="K92" s="28"/>
      <c r="L92" s="28"/>
    </row>
    <row r="93" spans="1:12">
      <c r="A93" s="28"/>
      <c r="B93" s="28"/>
      <c r="C93" s="28"/>
      <c r="D93" s="28"/>
      <c r="E93" s="28"/>
      <c r="F93" s="28"/>
      <c r="G93" s="49"/>
      <c r="H93" s="49"/>
      <c r="I93" s="50"/>
      <c r="J93" s="28"/>
      <c r="K93" s="28"/>
      <c r="L93" s="28"/>
    </row>
    <row r="94" spans="1:12">
      <c r="A94" s="28"/>
      <c r="B94" s="28"/>
      <c r="C94" s="133" t="s">
        <v>241</v>
      </c>
      <c r="D94" s="28"/>
      <c r="E94" s="28"/>
      <c r="F94" s="28"/>
      <c r="G94" s="49"/>
      <c r="H94" s="49"/>
      <c r="I94" s="50"/>
      <c r="J94" s="28"/>
      <c r="K94" s="28"/>
      <c r="L94" s="28"/>
    </row>
    <row r="95" spans="1:12">
      <c r="A95" s="28"/>
      <c r="B95" s="28"/>
      <c r="C95" s="133" t="s">
        <v>242</v>
      </c>
      <c r="D95" s="28"/>
      <c r="E95" s="28"/>
      <c r="F95" s="28"/>
      <c r="G95" s="49"/>
      <c r="H95" s="49"/>
      <c r="I95" s="50"/>
      <c r="J95" s="28"/>
      <c r="K95" s="28"/>
      <c r="L95" s="28"/>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18B65-B2FF-46C9-A5FE-DB02B33F3256}">
  <sheetPr codeName="Sheet98">
    <tabColor theme="0" tint="-0.14999847407452621"/>
  </sheetPr>
  <dimension ref="A2:AI239"/>
  <sheetViews>
    <sheetView topLeftCell="G212" zoomScale="70" zoomScaleNormal="70" workbookViewId="0">
      <selection activeCell="X230" sqref="X230"/>
    </sheetView>
  </sheetViews>
  <sheetFormatPr defaultRowHeight="14.5"/>
  <cols>
    <col min="1" max="1" width="8.7265625" style="136"/>
    <col min="2" max="2" width="12.81640625" customWidth="1"/>
    <col min="3" max="3" width="71.08984375" customWidth="1"/>
    <col min="4" max="4" width="13.54296875" customWidth="1"/>
    <col min="5" max="5" width="13.36328125" customWidth="1"/>
    <col min="6" max="6" width="16.81640625" customWidth="1"/>
    <col min="7" max="7" width="16.08984375" customWidth="1"/>
    <col min="8" max="8" width="15.7265625" customWidth="1"/>
    <col min="9" max="9" width="14" customWidth="1"/>
    <col min="10" max="11" width="14.54296875" customWidth="1"/>
    <col min="12" max="12" width="16.54296875" customWidth="1"/>
    <col min="13" max="14" width="15" customWidth="1"/>
    <col min="15" max="15" width="14" customWidth="1"/>
    <col min="16" max="16" width="17.81640625" customWidth="1"/>
    <col min="17" max="17" width="23.26953125" customWidth="1"/>
    <col min="18" max="21" width="0" style="134" hidden="1" customWidth="1"/>
    <col min="22" max="26" width="8.7265625" style="134"/>
  </cols>
  <sheetData>
    <row r="2" spans="1:35" ht="69">
      <c r="C2" s="28" t="s">
        <v>1269</v>
      </c>
      <c r="E2" s="137"/>
      <c r="O2" s="137"/>
      <c r="Q2" s="1" t="s">
        <v>243</v>
      </c>
    </row>
    <row r="3" spans="1:35">
      <c r="C3" s="28" t="s">
        <v>1270</v>
      </c>
    </row>
    <row r="4" spans="1:35">
      <c r="C4" s="138"/>
    </row>
    <row r="5" spans="1:35" ht="15">
      <c r="C5" s="139" t="s">
        <v>244</v>
      </c>
    </row>
    <row r="6" spans="1:35" ht="15" thickBot="1"/>
    <row r="7" spans="1:35" ht="104.5" thickBot="1">
      <c r="B7" s="140" t="s">
        <v>2</v>
      </c>
      <c r="C7" s="141" t="s">
        <v>245</v>
      </c>
      <c r="D7" s="141" t="s">
        <v>246</v>
      </c>
      <c r="E7" s="142" t="s">
        <v>247</v>
      </c>
      <c r="F7" s="143" t="s">
        <v>248</v>
      </c>
      <c r="G7" s="144" t="s">
        <v>249</v>
      </c>
      <c r="H7" s="145" t="s">
        <v>250</v>
      </c>
      <c r="I7" s="146" t="s">
        <v>251</v>
      </c>
      <c r="J7" s="143" t="s">
        <v>252</v>
      </c>
      <c r="K7" s="144" t="s">
        <v>253</v>
      </c>
      <c r="L7" s="147" t="s">
        <v>254</v>
      </c>
      <c r="M7" s="142" t="s">
        <v>255</v>
      </c>
      <c r="N7" s="146" t="s">
        <v>256</v>
      </c>
      <c r="O7" s="148" t="s">
        <v>257</v>
      </c>
      <c r="P7" s="149" t="s">
        <v>258</v>
      </c>
      <c r="Q7" s="150" t="s">
        <v>259</v>
      </c>
    </row>
    <row r="8" spans="1:35" ht="15.5" thickTop="1" thickBot="1">
      <c r="B8" s="151" t="s">
        <v>48</v>
      </c>
      <c r="C8" s="152" t="s">
        <v>260</v>
      </c>
      <c r="D8" s="153"/>
      <c r="E8" s="154"/>
      <c r="F8" s="155"/>
      <c r="G8" s="156"/>
      <c r="H8" s="157"/>
      <c r="I8" s="154"/>
      <c r="J8" s="155"/>
      <c r="K8" s="156"/>
      <c r="L8" s="156"/>
      <c r="M8" s="154"/>
      <c r="N8" s="158"/>
      <c r="O8" s="159"/>
      <c r="P8" s="157"/>
      <c r="Q8" s="154"/>
    </row>
    <row r="9" spans="1:35" ht="15.5" thickTop="1" thickBot="1">
      <c r="B9" s="160" t="s">
        <v>93</v>
      </c>
      <c r="C9" s="161" t="s">
        <v>261</v>
      </c>
      <c r="D9" s="162">
        <f>D28</f>
        <v>0</v>
      </c>
      <c r="E9" s="163">
        <f>E28</f>
        <v>0</v>
      </c>
      <c r="F9" s="164">
        <f>F28</f>
        <v>0</v>
      </c>
      <c r="G9" s="165">
        <f t="shared" ref="E9:Q10" si="0">G28</f>
        <v>0</v>
      </c>
      <c r="H9" s="166">
        <f t="shared" si="0"/>
        <v>0</v>
      </c>
      <c r="I9" s="163">
        <f t="shared" si="0"/>
        <v>0</v>
      </c>
      <c r="J9" s="164">
        <f t="shared" si="0"/>
        <v>0</v>
      </c>
      <c r="K9" s="165">
        <f t="shared" si="0"/>
        <v>0</v>
      </c>
      <c r="L9" s="165">
        <f t="shared" si="0"/>
        <v>0</v>
      </c>
      <c r="M9" s="163">
        <f t="shared" si="0"/>
        <v>0</v>
      </c>
      <c r="N9" s="167">
        <f>+O9+P9</f>
        <v>0</v>
      </c>
      <c r="O9" s="165">
        <f>O28</f>
        <v>0</v>
      </c>
      <c r="P9" s="165">
        <f t="shared" si="0"/>
        <v>0</v>
      </c>
      <c r="Q9" s="163">
        <f t="shared" si="0"/>
        <v>0</v>
      </c>
      <c r="AA9" s="134"/>
      <c r="AB9" s="134"/>
      <c r="AC9" s="134"/>
      <c r="AD9" s="134"/>
      <c r="AE9" s="134"/>
      <c r="AF9" s="134"/>
      <c r="AG9" s="134"/>
      <c r="AH9" s="134"/>
      <c r="AI9" s="134"/>
    </row>
    <row r="10" spans="1:35" ht="15" thickBot="1">
      <c r="B10" s="168" t="s">
        <v>99</v>
      </c>
      <c r="C10" s="169" t="s">
        <v>262</v>
      </c>
      <c r="D10" s="170">
        <f>D29</f>
        <v>0</v>
      </c>
      <c r="E10" s="171">
        <f t="shared" si="0"/>
        <v>0</v>
      </c>
      <c r="F10" s="172">
        <f t="shared" si="0"/>
        <v>0</v>
      </c>
      <c r="G10" s="173">
        <f t="shared" si="0"/>
        <v>0</v>
      </c>
      <c r="H10" s="174">
        <f t="shared" si="0"/>
        <v>0</v>
      </c>
      <c r="I10" s="171">
        <f t="shared" si="0"/>
        <v>0</v>
      </c>
      <c r="J10" s="172">
        <f t="shared" si="0"/>
        <v>0</v>
      </c>
      <c r="K10" s="173">
        <f t="shared" si="0"/>
        <v>0</v>
      </c>
      <c r="L10" s="173">
        <f t="shared" si="0"/>
        <v>0</v>
      </c>
      <c r="M10" s="171">
        <f t="shared" si="0"/>
        <v>0</v>
      </c>
      <c r="N10" s="175">
        <f t="shared" ref="N10:N73" si="1">+O10+P10</f>
        <v>0</v>
      </c>
      <c r="O10" s="176">
        <f>O29</f>
        <v>0</v>
      </c>
      <c r="P10" s="174">
        <f t="shared" si="0"/>
        <v>0</v>
      </c>
      <c r="Q10" s="171">
        <f t="shared" si="0"/>
        <v>0</v>
      </c>
      <c r="AA10" s="134"/>
      <c r="AB10" s="134"/>
      <c r="AC10" s="134"/>
      <c r="AD10" s="134"/>
      <c r="AE10" s="134"/>
      <c r="AF10" s="134"/>
      <c r="AG10" s="134"/>
      <c r="AH10" s="134"/>
      <c r="AI10" s="134"/>
    </row>
    <row r="11" spans="1:35">
      <c r="B11" s="168" t="s">
        <v>121</v>
      </c>
      <c r="C11" s="169" t="s">
        <v>263</v>
      </c>
      <c r="D11" s="170">
        <f>D32+D89+D185</f>
        <v>710.79511000000002</v>
      </c>
      <c r="E11" s="171">
        <f t="shared" ref="E11:Q11" si="2">E32+E89+E185</f>
        <v>191.38191033936141</v>
      </c>
      <c r="F11" s="172">
        <f t="shared" si="2"/>
        <v>94.218319253899367</v>
      </c>
      <c r="G11" s="173">
        <f t="shared" si="2"/>
        <v>53.717374619646172</v>
      </c>
      <c r="H11" s="174">
        <f t="shared" si="2"/>
        <v>43.446216465815858</v>
      </c>
      <c r="I11" s="171">
        <f t="shared" si="2"/>
        <v>515.86229915759986</v>
      </c>
      <c r="J11" s="172">
        <f t="shared" si="2"/>
        <v>65.251179551178765</v>
      </c>
      <c r="K11" s="173">
        <f t="shared" si="2"/>
        <v>426.28938150822125</v>
      </c>
      <c r="L11" s="173">
        <f t="shared" si="2"/>
        <v>24.321738098199798</v>
      </c>
      <c r="M11" s="171">
        <f t="shared" si="2"/>
        <v>1.2598747276922033</v>
      </c>
      <c r="N11" s="175">
        <f t="shared" si="1"/>
        <v>0.91104086426016162</v>
      </c>
      <c r="O11" s="176">
        <f>O32+O89+O185</f>
        <v>0.91104086426016162</v>
      </c>
      <c r="P11" s="174">
        <f t="shared" si="2"/>
        <v>0</v>
      </c>
      <c r="Q11" s="171">
        <f t="shared" si="2"/>
        <v>1.3799849110863287</v>
      </c>
      <c r="AA11" s="134"/>
      <c r="AB11" s="134"/>
      <c r="AC11" s="134"/>
      <c r="AD11" s="134"/>
      <c r="AE11" s="134"/>
      <c r="AF11" s="134"/>
      <c r="AG11" s="134"/>
      <c r="AH11" s="134"/>
      <c r="AI11" s="134"/>
    </row>
    <row r="12" spans="1:35" ht="26.5" thickBot="1">
      <c r="A12" s="177"/>
      <c r="B12" s="178" t="s">
        <v>123</v>
      </c>
      <c r="C12" s="179" t="s">
        <v>264</v>
      </c>
      <c r="D12" s="180">
        <f t="shared" ref="D12:Q12" si="3">D33+D90</f>
        <v>615.83450710000011</v>
      </c>
      <c r="E12" s="181">
        <f t="shared" si="3"/>
        <v>164.49344010000002</v>
      </c>
      <c r="F12" s="182">
        <f t="shared" si="3"/>
        <v>83.2434978</v>
      </c>
      <c r="G12" s="183">
        <f t="shared" si="3"/>
        <v>46.658552599999993</v>
      </c>
      <c r="H12" s="184">
        <f t="shared" si="3"/>
        <v>34.591389700000001</v>
      </c>
      <c r="I12" s="181">
        <f t="shared" si="3"/>
        <v>449.61411599999997</v>
      </c>
      <c r="J12" s="182">
        <f t="shared" si="3"/>
        <v>52.691177299999993</v>
      </c>
      <c r="K12" s="183">
        <f t="shared" si="3"/>
        <v>375.71355339999997</v>
      </c>
      <c r="L12" s="183">
        <f t="shared" si="3"/>
        <v>21.209385300000001</v>
      </c>
      <c r="M12" s="181">
        <f t="shared" si="3"/>
        <v>0.65317099999999995</v>
      </c>
      <c r="N12" s="185">
        <f t="shared" si="1"/>
        <v>0</v>
      </c>
      <c r="O12" s="186">
        <f>O33+O90</f>
        <v>0</v>
      </c>
      <c r="P12" s="184">
        <f t="shared" si="3"/>
        <v>0</v>
      </c>
      <c r="Q12" s="181">
        <f t="shared" si="3"/>
        <v>1.07378</v>
      </c>
      <c r="AA12" s="134"/>
      <c r="AB12" s="134"/>
      <c r="AC12" s="134"/>
      <c r="AD12" s="134"/>
      <c r="AE12" s="134"/>
      <c r="AF12" s="134"/>
      <c r="AG12" s="134"/>
      <c r="AH12" s="134"/>
      <c r="AI12" s="134"/>
    </row>
    <row r="13" spans="1:35" ht="15" thickBot="1">
      <c r="B13" s="168" t="s">
        <v>265</v>
      </c>
      <c r="C13" s="169" t="s">
        <v>266</v>
      </c>
      <c r="D13" s="170">
        <f>D35</f>
        <v>26.56775</v>
      </c>
      <c r="E13" s="171">
        <f t="shared" ref="E13:Q13" si="4">E35</f>
        <v>19.392199999999999</v>
      </c>
      <c r="F13" s="172">
        <f t="shared" si="4"/>
        <v>0</v>
      </c>
      <c r="G13" s="173">
        <f t="shared" si="4"/>
        <v>19.392199999999999</v>
      </c>
      <c r="H13" s="174">
        <f t="shared" si="4"/>
        <v>0</v>
      </c>
      <c r="I13" s="171">
        <f t="shared" si="4"/>
        <v>7.1755500000000003</v>
      </c>
      <c r="J13" s="172">
        <f t="shared" si="4"/>
        <v>0</v>
      </c>
      <c r="K13" s="173">
        <f t="shared" si="4"/>
        <v>0.36685000000000001</v>
      </c>
      <c r="L13" s="173">
        <f t="shared" si="4"/>
        <v>6.8087</v>
      </c>
      <c r="M13" s="171">
        <f t="shared" si="4"/>
        <v>0</v>
      </c>
      <c r="N13" s="175">
        <f t="shared" si="1"/>
        <v>0</v>
      </c>
      <c r="O13" s="176">
        <f>O35</f>
        <v>0</v>
      </c>
      <c r="P13" s="174">
        <f t="shared" si="4"/>
        <v>0</v>
      </c>
      <c r="Q13" s="171">
        <f t="shared" si="4"/>
        <v>0</v>
      </c>
      <c r="AA13" s="134"/>
      <c r="AB13" s="134"/>
      <c r="AC13" s="134"/>
      <c r="AD13" s="134"/>
      <c r="AE13" s="134"/>
      <c r="AF13" s="134"/>
      <c r="AG13" s="134"/>
      <c r="AH13" s="134"/>
      <c r="AI13" s="134"/>
    </row>
    <row r="14" spans="1:35">
      <c r="B14" s="168" t="s">
        <v>267</v>
      </c>
      <c r="C14" s="169" t="s">
        <v>268</v>
      </c>
      <c r="D14" s="170">
        <f>D43+D97+D192</f>
        <v>212.08175</v>
      </c>
      <c r="E14" s="171">
        <f t="shared" ref="D14:Q15" si="5">E43+E97+E192</f>
        <v>82.759200563169188</v>
      </c>
      <c r="F14" s="172">
        <f t="shared" si="5"/>
        <v>10.942768976694113</v>
      </c>
      <c r="G14" s="173">
        <f t="shared" si="5"/>
        <v>23.333936036129064</v>
      </c>
      <c r="H14" s="174">
        <f t="shared" si="5"/>
        <v>48.482495550346009</v>
      </c>
      <c r="I14" s="171">
        <f t="shared" si="5"/>
        <v>110.59293758156645</v>
      </c>
      <c r="J14" s="172">
        <f t="shared" si="5"/>
        <v>74.547549449793209</v>
      </c>
      <c r="K14" s="173">
        <f t="shared" si="5"/>
        <v>27.818891933934033</v>
      </c>
      <c r="L14" s="173">
        <f t="shared" si="5"/>
        <v>8.2264961978391877</v>
      </c>
      <c r="M14" s="171">
        <f t="shared" si="5"/>
        <v>2.0974508022013785</v>
      </c>
      <c r="N14" s="175">
        <f t="shared" si="1"/>
        <v>5.5282885401006752</v>
      </c>
      <c r="O14" s="176">
        <f>O43+O97+O192</f>
        <v>5.5282885401006752</v>
      </c>
      <c r="P14" s="174">
        <f t="shared" si="5"/>
        <v>0</v>
      </c>
      <c r="Q14" s="171">
        <f t="shared" si="5"/>
        <v>11.103872512962313</v>
      </c>
      <c r="AA14" s="134"/>
      <c r="AB14" s="134"/>
      <c r="AC14" s="134"/>
      <c r="AD14" s="134"/>
      <c r="AE14" s="134"/>
      <c r="AF14" s="134"/>
      <c r="AG14" s="134"/>
      <c r="AH14" s="134"/>
      <c r="AI14" s="134"/>
    </row>
    <row r="15" spans="1:35">
      <c r="A15" s="177"/>
      <c r="B15" s="187" t="s">
        <v>269</v>
      </c>
      <c r="C15" s="188" t="s">
        <v>270</v>
      </c>
      <c r="D15" s="189">
        <f t="shared" si="5"/>
        <v>57.989509999999996</v>
      </c>
      <c r="E15" s="190">
        <f t="shared" si="5"/>
        <v>28.631199992371556</v>
      </c>
      <c r="F15" s="191">
        <f t="shared" si="5"/>
        <v>4.9853799006341664</v>
      </c>
      <c r="G15" s="192">
        <f t="shared" si="5"/>
        <v>7.1655839703144188</v>
      </c>
      <c r="H15" s="193">
        <f t="shared" si="5"/>
        <v>16.480236121422973</v>
      </c>
      <c r="I15" s="190">
        <f t="shared" si="5"/>
        <v>23.967203346142558</v>
      </c>
      <c r="J15" s="191">
        <f t="shared" si="5"/>
        <v>12.493118640252193</v>
      </c>
      <c r="K15" s="192">
        <f t="shared" si="5"/>
        <v>8.5095583002591155</v>
      </c>
      <c r="L15" s="192">
        <f t="shared" si="5"/>
        <v>2.9645264056312461</v>
      </c>
      <c r="M15" s="190">
        <f t="shared" si="5"/>
        <v>0.84119730201962484</v>
      </c>
      <c r="N15" s="194">
        <f t="shared" si="1"/>
        <v>2.0913234522248088</v>
      </c>
      <c r="O15" s="195">
        <f>O44+O98+O193</f>
        <v>2.0913234522248088</v>
      </c>
      <c r="P15" s="193">
        <f t="shared" si="5"/>
        <v>0</v>
      </c>
      <c r="Q15" s="190">
        <f t="shared" si="5"/>
        <v>2.4585859072414551</v>
      </c>
      <c r="AA15" s="134"/>
      <c r="AB15" s="134"/>
      <c r="AC15" s="134"/>
      <c r="AD15" s="134"/>
      <c r="AE15" s="134"/>
      <c r="AF15" s="134"/>
      <c r="AG15" s="134"/>
      <c r="AH15" s="134"/>
      <c r="AI15" s="134"/>
    </row>
    <row r="16" spans="1:35">
      <c r="A16" s="177"/>
      <c r="B16" s="187" t="s">
        <v>271</v>
      </c>
      <c r="C16" s="188" t="s">
        <v>272</v>
      </c>
      <c r="D16" s="189">
        <f t="shared" ref="D16:Q16" si="6">D47+D101+D196</f>
        <v>53.292439999999999</v>
      </c>
      <c r="E16" s="190">
        <f t="shared" si="6"/>
        <v>18.592469999999999</v>
      </c>
      <c r="F16" s="191">
        <f t="shared" si="6"/>
        <v>0</v>
      </c>
      <c r="G16" s="192">
        <f t="shared" si="6"/>
        <v>1.14754</v>
      </c>
      <c r="H16" s="193">
        <f t="shared" si="6"/>
        <v>17.444929999999999</v>
      </c>
      <c r="I16" s="190">
        <f t="shared" si="6"/>
        <v>34.69997</v>
      </c>
      <c r="J16" s="191">
        <f t="shared" si="6"/>
        <v>28.27797</v>
      </c>
      <c r="K16" s="192">
        <f t="shared" si="6"/>
        <v>6.4219999999999997</v>
      </c>
      <c r="L16" s="192">
        <f t="shared" si="6"/>
        <v>0</v>
      </c>
      <c r="M16" s="190">
        <f t="shared" si="6"/>
        <v>0</v>
      </c>
      <c r="N16" s="194">
        <f t="shared" si="1"/>
        <v>0</v>
      </c>
      <c r="O16" s="195">
        <f>O47+O101+O196</f>
        <v>0</v>
      </c>
      <c r="P16" s="193">
        <f t="shared" si="6"/>
        <v>0</v>
      </c>
      <c r="Q16" s="190">
        <f t="shared" si="6"/>
        <v>0</v>
      </c>
      <c r="AA16" s="134"/>
      <c r="AB16" s="134"/>
      <c r="AC16" s="134"/>
      <c r="AD16" s="134"/>
      <c r="AE16" s="134"/>
      <c r="AF16" s="134"/>
      <c r="AG16" s="134"/>
      <c r="AH16" s="134"/>
      <c r="AI16" s="134"/>
    </row>
    <row r="17" spans="1:35" ht="15" thickBot="1">
      <c r="A17" s="177"/>
      <c r="B17" s="196" t="s">
        <v>273</v>
      </c>
      <c r="C17" s="197" t="s">
        <v>274</v>
      </c>
      <c r="D17" s="198">
        <f t="shared" ref="D17:Q17" si="7">D45+D99+D194</f>
        <v>88.108579999999989</v>
      </c>
      <c r="E17" s="199">
        <f t="shared" si="7"/>
        <v>26.826887044683914</v>
      </c>
      <c r="F17" s="200">
        <f t="shared" si="7"/>
        <v>5.7058231595905387</v>
      </c>
      <c r="G17" s="201">
        <f t="shared" si="7"/>
        <v>7.395682328976684</v>
      </c>
      <c r="H17" s="202">
        <f t="shared" si="7"/>
        <v>13.725381556116696</v>
      </c>
      <c r="I17" s="199">
        <f t="shared" si="7"/>
        <v>49.983878171162758</v>
      </c>
      <c r="J17" s="200">
        <f t="shared" si="7"/>
        <v>32.415514236440615</v>
      </c>
      <c r="K17" s="201">
        <f t="shared" si="7"/>
        <v>12.352717030646863</v>
      </c>
      <c r="L17" s="201">
        <f t="shared" si="7"/>
        <v>5.2156469040752826</v>
      </c>
      <c r="M17" s="199">
        <f t="shared" si="7"/>
        <v>1.1731049355971024</v>
      </c>
      <c r="N17" s="203">
        <f t="shared" si="1"/>
        <v>1.4831580794677168</v>
      </c>
      <c r="O17" s="204">
        <f>O45+O99+O194</f>
        <v>1.4831580794677168</v>
      </c>
      <c r="P17" s="202">
        <f t="shared" si="7"/>
        <v>0</v>
      </c>
      <c r="Q17" s="199">
        <f t="shared" si="7"/>
        <v>8.6415517690884975</v>
      </c>
      <c r="AA17" s="134"/>
      <c r="AB17" s="134"/>
      <c r="AC17" s="134"/>
      <c r="AD17" s="134"/>
      <c r="AE17" s="134"/>
      <c r="AF17" s="134"/>
      <c r="AG17" s="134"/>
      <c r="AH17" s="134"/>
      <c r="AI17" s="134"/>
    </row>
    <row r="18" spans="1:35">
      <c r="B18" s="168" t="s">
        <v>275</v>
      </c>
      <c r="C18" s="205" t="s">
        <v>276</v>
      </c>
      <c r="D18" s="170">
        <f t="shared" ref="D18:Q19" si="8">D50+D104+D199</f>
        <v>1195.2083899999998</v>
      </c>
      <c r="E18" s="171">
        <f t="shared" si="8"/>
        <v>401.31426722521815</v>
      </c>
      <c r="F18" s="172">
        <f t="shared" si="8"/>
        <v>54.918552802915038</v>
      </c>
      <c r="G18" s="173">
        <f t="shared" si="8"/>
        <v>64.292065498092896</v>
      </c>
      <c r="H18" s="174">
        <f t="shared" si="8"/>
        <v>282.10364892421023</v>
      </c>
      <c r="I18" s="171">
        <f t="shared" si="8"/>
        <v>636.51559428924099</v>
      </c>
      <c r="J18" s="172">
        <f t="shared" si="8"/>
        <v>279.4789280301631</v>
      </c>
      <c r="K18" s="173">
        <f t="shared" si="8"/>
        <v>314.20703237403916</v>
      </c>
      <c r="L18" s="173">
        <f t="shared" si="8"/>
        <v>42.829633885038767</v>
      </c>
      <c r="M18" s="171">
        <f t="shared" si="8"/>
        <v>32.087961447350644</v>
      </c>
      <c r="N18" s="175">
        <f t="shared" si="1"/>
        <v>99.280931696588254</v>
      </c>
      <c r="O18" s="176">
        <f>O50+O104+O199</f>
        <v>99.280931696588254</v>
      </c>
      <c r="P18" s="174">
        <f t="shared" si="8"/>
        <v>0</v>
      </c>
      <c r="Q18" s="171">
        <f t="shared" si="8"/>
        <v>26.00963534160196</v>
      </c>
      <c r="AA18" s="134"/>
      <c r="AB18" s="134"/>
      <c r="AC18" s="134"/>
      <c r="AD18" s="134"/>
      <c r="AE18" s="134"/>
      <c r="AF18" s="134"/>
      <c r="AG18" s="134"/>
      <c r="AH18" s="134"/>
      <c r="AI18" s="134"/>
    </row>
    <row r="19" spans="1:35" ht="15" thickBot="1">
      <c r="B19" s="187" t="s">
        <v>277</v>
      </c>
      <c r="C19" s="206" t="s">
        <v>278</v>
      </c>
      <c r="D19" s="189">
        <f>D51+D105+D200</f>
        <v>1158.4555699999999</v>
      </c>
      <c r="E19" s="190">
        <f t="shared" si="8"/>
        <v>389.34966511012527</v>
      </c>
      <c r="F19" s="191">
        <f t="shared" si="8"/>
        <v>53.281602759880101</v>
      </c>
      <c r="G19" s="192">
        <f t="shared" si="8"/>
        <v>62.346913894453074</v>
      </c>
      <c r="H19" s="193">
        <f t="shared" si="8"/>
        <v>273.7211484557921</v>
      </c>
      <c r="I19" s="190">
        <f t="shared" si="8"/>
        <v>616.08498667521485</v>
      </c>
      <c r="J19" s="191">
        <f t="shared" si="8"/>
        <v>270.32119568173755</v>
      </c>
      <c r="K19" s="192">
        <f t="shared" si="8"/>
        <v>304.19575184967294</v>
      </c>
      <c r="L19" s="192">
        <f t="shared" si="8"/>
        <v>41.56803914380427</v>
      </c>
      <c r="M19" s="190">
        <f t="shared" si="8"/>
        <v>31.090587323509979</v>
      </c>
      <c r="N19" s="194">
        <f t="shared" si="1"/>
        <v>96.806605059267696</v>
      </c>
      <c r="O19" s="195">
        <f>O51+O105+O200</f>
        <v>96.806605059267696</v>
      </c>
      <c r="P19" s="193">
        <f t="shared" si="8"/>
        <v>0</v>
      </c>
      <c r="Q19" s="190">
        <f t="shared" si="8"/>
        <v>25.123725831882318</v>
      </c>
      <c r="AA19" s="134"/>
      <c r="AB19" s="134"/>
      <c r="AC19" s="134"/>
      <c r="AD19" s="134"/>
      <c r="AE19" s="134"/>
      <c r="AF19" s="134"/>
      <c r="AG19" s="134"/>
      <c r="AH19" s="134"/>
      <c r="AI19" s="134"/>
    </row>
    <row r="20" spans="1:35" ht="15" thickBot="1">
      <c r="A20" s="207"/>
      <c r="B20" s="208" t="s">
        <v>279</v>
      </c>
      <c r="C20" s="209" t="s">
        <v>280</v>
      </c>
      <c r="D20" s="210">
        <f>D30+D31+D45+D65+D67+D71+D73+D74+D75+D77+D83+D84+D99+D117+D119+D123+D126+D127+D129+D135+D136+D194+D212+D214+D218+D220+D221+D222+D224+D231+D232+D125</f>
        <v>250.25207999999998</v>
      </c>
      <c r="E20" s="211">
        <f t="shared" ref="E20:Q20" si="9">E30+E31+E45+E65+E67+E71+E73+E74+E75+E77+E83+E84+E99+E117+E119+E123+E126+E127+E129+E135+E136+E194+E212+E214+E218+E220+E221+E222+E224+E231+E232+E125</f>
        <v>88.09704100730751</v>
      </c>
      <c r="F20" s="212">
        <f t="shared" si="9"/>
        <v>12.836482598521609</v>
      </c>
      <c r="G20" s="213">
        <f t="shared" si="9"/>
        <v>12.785331039028371</v>
      </c>
      <c r="H20" s="214">
        <f t="shared" si="9"/>
        <v>62.475227369757526</v>
      </c>
      <c r="I20" s="211">
        <f t="shared" si="9"/>
        <v>126.30476402071731</v>
      </c>
      <c r="J20" s="212">
        <f t="shared" si="9"/>
        <v>63.804672741313119</v>
      </c>
      <c r="K20" s="213">
        <f t="shared" si="9"/>
        <v>52.522920810248245</v>
      </c>
      <c r="L20" s="213">
        <f t="shared" si="9"/>
        <v>9.9771704691559453</v>
      </c>
      <c r="M20" s="211">
        <f t="shared" si="9"/>
        <v>4.2282947452470854</v>
      </c>
      <c r="N20" s="215">
        <f t="shared" si="1"/>
        <v>19.379267283451565</v>
      </c>
      <c r="O20" s="216">
        <f>O30+O31+O45+O65+O67+O71+O73+O74+O75+O77+O83+O84+O99+O117+O119+O123+O126+O127+O129+O135+O136+O194+O212+O214+O218+O220+O221+O222+O224+O231+O232+O125</f>
        <v>19.379267283451565</v>
      </c>
      <c r="P20" s="214">
        <f t="shared" si="9"/>
        <v>0</v>
      </c>
      <c r="Q20" s="217">
        <f t="shared" si="9"/>
        <v>12.24271294327656</v>
      </c>
      <c r="AA20" s="134"/>
      <c r="AB20" s="134"/>
      <c r="AC20" s="134"/>
      <c r="AD20" s="134"/>
      <c r="AE20" s="134"/>
      <c r="AF20" s="134"/>
      <c r="AG20" s="134"/>
      <c r="AH20" s="134"/>
      <c r="AI20" s="134"/>
    </row>
    <row r="21" spans="1:35" ht="15.5" thickTop="1" thickBot="1">
      <c r="A21" s="207"/>
      <c r="B21" s="218" t="s">
        <v>281</v>
      </c>
      <c r="C21" s="152" t="s">
        <v>282</v>
      </c>
      <c r="D21" s="219">
        <f>D27+D88+D184</f>
        <v>2978.8809334407897</v>
      </c>
      <c r="E21" s="218">
        <f>E27+E88+E184</f>
        <v>1038.9699955260905</v>
      </c>
      <c r="F21" s="220">
        <f t="shared" ref="F21:M21" si="10">F27+F88+F184</f>
        <v>299.28991708984239</v>
      </c>
      <c r="G21" s="221">
        <f t="shared" si="10"/>
        <v>210.50158046445668</v>
      </c>
      <c r="H21" s="222">
        <f t="shared" si="10"/>
        <v>529.17849797179156</v>
      </c>
      <c r="I21" s="218">
        <f t="shared" si="10"/>
        <v>1636.1966140837151</v>
      </c>
      <c r="J21" s="220">
        <f t="shared" si="10"/>
        <v>571.56694774220841</v>
      </c>
      <c r="K21" s="221">
        <f t="shared" si="10"/>
        <v>961.6405863256939</v>
      </c>
      <c r="L21" s="221">
        <f t="shared" si="10"/>
        <v>102.98908001581286</v>
      </c>
      <c r="M21" s="218">
        <f t="shared" si="10"/>
        <v>67.445774683077218</v>
      </c>
      <c r="N21" s="223">
        <f t="shared" si="1"/>
        <v>175.55956370987329</v>
      </c>
      <c r="O21" s="224">
        <f>O27+O88+O184</f>
        <v>175.55956370987329</v>
      </c>
      <c r="P21" s="222">
        <f>P27+P88+P184</f>
        <v>0</v>
      </c>
      <c r="Q21" s="225">
        <f>Q27+Q88+Q184</f>
        <v>60.708985438033267</v>
      </c>
      <c r="AA21" s="134"/>
      <c r="AB21" s="134"/>
      <c r="AC21" s="134"/>
      <c r="AD21" s="134"/>
      <c r="AE21" s="134"/>
      <c r="AF21" s="134"/>
      <c r="AG21" s="134"/>
      <c r="AH21" s="134"/>
      <c r="AI21" s="134"/>
    </row>
    <row r="22" spans="1:35" ht="15" thickTop="1">
      <c r="B22" s="226" t="s">
        <v>283</v>
      </c>
      <c r="C22" s="227" t="s">
        <v>284</v>
      </c>
      <c r="D22" s="170">
        <f t="shared" ref="D22:D29" si="11">O22+E22+I22+M22+P22+Q22</f>
        <v>2196.033676340789</v>
      </c>
      <c r="E22" s="171">
        <f>SUM(E23:E25)</f>
        <v>745.51335542609058</v>
      </c>
      <c r="F22" s="172">
        <f t="shared" ref="F22:Q22" si="12">SUM(F23:F25)</f>
        <v>106.47541928984238</v>
      </c>
      <c r="G22" s="173">
        <f t="shared" si="12"/>
        <v>144.4508278644567</v>
      </c>
      <c r="H22" s="174">
        <f t="shared" si="12"/>
        <v>494.58710827179152</v>
      </c>
      <c r="I22" s="171">
        <f>SUM(I23:I25)</f>
        <v>1152.1699480837151</v>
      </c>
      <c r="J22" s="172">
        <f t="shared" si="12"/>
        <v>518.87577044220836</v>
      </c>
      <c r="K22" s="173">
        <f t="shared" si="12"/>
        <v>558.32318292569403</v>
      </c>
      <c r="L22" s="173">
        <f t="shared" si="12"/>
        <v>74.970994715812864</v>
      </c>
      <c r="M22" s="171">
        <f t="shared" si="12"/>
        <v>63.15560368307721</v>
      </c>
      <c r="N22" s="175">
        <f t="shared" si="1"/>
        <v>175.55956370987329</v>
      </c>
      <c r="O22" s="176">
        <f>SUM(O23:O25)</f>
        <v>175.55956370987329</v>
      </c>
      <c r="P22" s="174">
        <f t="shared" si="12"/>
        <v>0</v>
      </c>
      <c r="Q22" s="226">
        <f t="shared" si="12"/>
        <v>59.635205438033267</v>
      </c>
      <c r="AA22" s="134"/>
      <c r="AB22" s="134"/>
      <c r="AC22" s="134"/>
      <c r="AD22" s="134"/>
      <c r="AE22" s="134"/>
      <c r="AF22" s="134"/>
      <c r="AG22" s="134"/>
      <c r="AH22" s="134"/>
      <c r="AI22" s="134"/>
    </row>
    <row r="23" spans="1:35">
      <c r="B23" s="228" t="s">
        <v>285</v>
      </c>
      <c r="C23" s="229" t="s">
        <v>286</v>
      </c>
      <c r="D23" s="230">
        <f t="shared" si="11"/>
        <v>1203.4296203970157</v>
      </c>
      <c r="E23" s="228">
        <f t="shared" ref="E23:E28" si="13">SUM(F23:H23)</f>
        <v>401.72576029665777</v>
      </c>
      <c r="F23" s="231">
        <f>F27-F28-F29-F33-F36-F37-F56-F57-F87</f>
        <v>72.235326708934764</v>
      </c>
      <c r="G23" s="232">
        <f>G27-G28-G29-G33-G36-G37-G56-G57-G87</f>
        <v>76.56855373655101</v>
      </c>
      <c r="H23" s="233">
        <f>H27-H28-H29-H33-H36-H37-H56-H57-H87</f>
        <v>252.92187985117195</v>
      </c>
      <c r="I23" s="228">
        <f t="shared" ref="I23:I54" si="14">SUM(J23:L23)</f>
        <v>588.61975439563776</v>
      </c>
      <c r="J23" s="231">
        <f t="shared" ref="J23:Q23" si="15">J27-J28-J29-J33-J36-J37-J56-J57-J87</f>
        <v>191.53238388938655</v>
      </c>
      <c r="K23" s="232">
        <f t="shared" si="15"/>
        <v>346.68453062185142</v>
      </c>
      <c r="L23" s="232">
        <f t="shared" si="15"/>
        <v>50.402839884399818</v>
      </c>
      <c r="M23" s="228">
        <f t="shared" si="15"/>
        <v>35.787228002270545</v>
      </c>
      <c r="N23" s="234">
        <f t="shared" si="1"/>
        <v>132.19745135242619</v>
      </c>
      <c r="O23" s="235">
        <f>O27-O28-O29-O33-O36-O37-O56-O57-O87</f>
        <v>132.19745135242619</v>
      </c>
      <c r="P23" s="233">
        <f t="shared" si="15"/>
        <v>0</v>
      </c>
      <c r="Q23" s="228">
        <f t="shared" si="15"/>
        <v>45.099426350023641</v>
      </c>
      <c r="AA23" s="134"/>
      <c r="AB23" s="134"/>
      <c r="AC23" s="134"/>
      <c r="AD23" s="134"/>
      <c r="AE23" s="134"/>
      <c r="AF23" s="134"/>
      <c r="AG23" s="134"/>
      <c r="AH23" s="134"/>
      <c r="AI23" s="134"/>
    </row>
    <row r="24" spans="1:35">
      <c r="B24" s="228" t="s">
        <v>287</v>
      </c>
      <c r="C24" s="236" t="s">
        <v>288</v>
      </c>
      <c r="D24" s="237">
        <f t="shared" si="11"/>
        <v>478.12787729514116</v>
      </c>
      <c r="E24" s="238">
        <f t="shared" si="13"/>
        <v>169.13232168652499</v>
      </c>
      <c r="F24" s="239">
        <f>F88-F90-F138</f>
        <v>9.2955448599790635</v>
      </c>
      <c r="G24" s="240">
        <f>G88-G90-G138</f>
        <v>34.04103083414649</v>
      </c>
      <c r="H24" s="241">
        <f>H88-H90-H138</f>
        <v>125.79574599239943</v>
      </c>
      <c r="I24" s="238">
        <f t="shared" si="14"/>
        <v>293.62537494321424</v>
      </c>
      <c r="J24" s="239">
        <f t="shared" ref="J24:Q24" si="16">J88-J90-J138</f>
        <v>205.78367349082319</v>
      </c>
      <c r="K24" s="240">
        <f t="shared" si="16"/>
        <v>80.837389692432211</v>
      </c>
      <c r="L24" s="240">
        <f t="shared" si="16"/>
        <v>7.0043117599588705</v>
      </c>
      <c r="M24" s="238">
        <f t="shared" si="16"/>
        <v>12.572585437162509</v>
      </c>
      <c r="N24" s="242">
        <f t="shared" si="1"/>
        <v>2.2328644612229813</v>
      </c>
      <c r="O24" s="243">
        <f>O88-O90-O138</f>
        <v>2.2328644612229813</v>
      </c>
      <c r="P24" s="241">
        <f t="shared" si="16"/>
        <v>0</v>
      </c>
      <c r="Q24" s="238">
        <f t="shared" si="16"/>
        <v>0.5647307670164341</v>
      </c>
      <c r="AA24" s="134"/>
      <c r="AB24" s="134"/>
      <c r="AC24" s="134"/>
      <c r="AD24" s="134"/>
      <c r="AE24" s="134"/>
      <c r="AF24" s="134"/>
      <c r="AG24" s="134"/>
      <c r="AH24" s="134"/>
      <c r="AI24" s="134"/>
    </row>
    <row r="25" spans="1:35" ht="15" thickBot="1">
      <c r="B25" s="228" t="s">
        <v>289</v>
      </c>
      <c r="C25" s="244" t="s">
        <v>290</v>
      </c>
      <c r="D25" s="245">
        <f t="shared" si="11"/>
        <v>514.47617864863253</v>
      </c>
      <c r="E25" s="246">
        <f t="shared" si="13"/>
        <v>174.65527344290786</v>
      </c>
      <c r="F25" s="247">
        <f>F184</f>
        <v>24.944547720928551</v>
      </c>
      <c r="G25" s="248">
        <f>G184</f>
        <v>33.841243293759192</v>
      </c>
      <c r="H25" s="249">
        <f>H184</f>
        <v>115.86948242822012</v>
      </c>
      <c r="I25" s="246">
        <f t="shared" si="14"/>
        <v>269.92481874486316</v>
      </c>
      <c r="J25" s="247">
        <f t="shared" ref="J25:Q25" si="17">J184</f>
        <v>121.55971306199864</v>
      </c>
      <c r="K25" s="248">
        <f t="shared" si="17"/>
        <v>130.80126261141032</v>
      </c>
      <c r="L25" s="248">
        <f t="shared" si="17"/>
        <v>17.563843071454176</v>
      </c>
      <c r="M25" s="246">
        <f t="shared" si="17"/>
        <v>14.795790243644158</v>
      </c>
      <c r="N25" s="250">
        <f t="shared" si="1"/>
        <v>41.129247896224108</v>
      </c>
      <c r="O25" s="251">
        <f>O184</f>
        <v>41.129247896224108</v>
      </c>
      <c r="P25" s="249">
        <f t="shared" si="17"/>
        <v>0</v>
      </c>
      <c r="Q25" s="246">
        <f t="shared" si="17"/>
        <v>13.971048320993194</v>
      </c>
      <c r="X25" s="252"/>
      <c r="AA25" s="134"/>
      <c r="AB25" s="134"/>
      <c r="AC25" s="134"/>
      <c r="AD25" s="134"/>
      <c r="AE25" s="134"/>
      <c r="AF25" s="134"/>
      <c r="AG25" s="134"/>
      <c r="AH25" s="134"/>
      <c r="AI25" s="134"/>
    </row>
    <row r="26" spans="1:35" ht="15.5" thickTop="1" thickBot="1">
      <c r="B26" s="226" t="s">
        <v>291</v>
      </c>
      <c r="C26" s="227" t="s">
        <v>292</v>
      </c>
      <c r="D26" s="219">
        <f t="shared" si="11"/>
        <v>782.84725709999998</v>
      </c>
      <c r="E26" s="218">
        <f t="shared" si="13"/>
        <v>293.45664009999996</v>
      </c>
      <c r="F26" s="220">
        <f>F28+F29+F33+F36+F37+F56+F57+F87+F90+F138</f>
        <v>192.8144978</v>
      </c>
      <c r="G26" s="221">
        <f>G28+G29+G33+G36+G37+G56+G57+G87+G90+G138</f>
        <v>66.050752599999996</v>
      </c>
      <c r="H26" s="222">
        <f>H28+H29+H33+H36+H37+H56+H57+H87+H90+H138</f>
        <v>34.591389700000001</v>
      </c>
      <c r="I26" s="218">
        <f t="shared" si="14"/>
        <v>484.02666599999998</v>
      </c>
      <c r="J26" s="220">
        <f t="shared" ref="J26:Q26" si="18">J28+J29+J33+J36+J37+J56+J57+J87+J90+J138</f>
        <v>52.691177299999993</v>
      </c>
      <c r="K26" s="221">
        <f t="shared" si="18"/>
        <v>403.31740339999999</v>
      </c>
      <c r="L26" s="221">
        <f t="shared" si="18"/>
        <v>28.018085300000003</v>
      </c>
      <c r="M26" s="218">
        <f t="shared" si="18"/>
        <v>4.290171</v>
      </c>
      <c r="N26" s="223">
        <f t="shared" si="1"/>
        <v>0</v>
      </c>
      <c r="O26" s="224">
        <f>O28+O29+O33+O36+O37+O56+O57+O87+O90+O138</f>
        <v>0</v>
      </c>
      <c r="P26" s="222">
        <f t="shared" si="18"/>
        <v>0</v>
      </c>
      <c r="Q26" s="218">
        <f t="shared" si="18"/>
        <v>1.07378</v>
      </c>
      <c r="AA26" s="134"/>
      <c r="AB26" s="134"/>
      <c r="AC26" s="134"/>
      <c r="AD26" s="134"/>
      <c r="AE26" s="134"/>
      <c r="AF26" s="134"/>
      <c r="AG26" s="134"/>
      <c r="AH26" s="134"/>
      <c r="AI26" s="134"/>
    </row>
    <row r="27" spans="1:35" ht="15.5" thickTop="1" thickBot="1">
      <c r="B27" s="151" t="s">
        <v>50</v>
      </c>
      <c r="C27" s="152" t="s">
        <v>293</v>
      </c>
      <c r="D27" s="253">
        <f t="shared" si="11"/>
        <v>1986.2768774970159</v>
      </c>
      <c r="E27" s="151">
        <f t="shared" si="13"/>
        <v>695.18240039665773</v>
      </c>
      <c r="F27" s="254">
        <f>F28+F29+F32+F35+F38+F41+F43+F49+F50+F55+F61+F64+F79+F80</f>
        <v>265.04982450893476</v>
      </c>
      <c r="G27" s="255">
        <f>G28+G29+G32+G35+G38+G41+G43+G49+G50+G55+G61+G64+G79+G80</f>
        <v>142.61930633655101</v>
      </c>
      <c r="H27" s="256">
        <f>H28+H29+H32+H35+H38+H41+H43+H49+H50+H55+H61+H64+H79+H80</f>
        <v>287.51326955117196</v>
      </c>
      <c r="I27" s="151">
        <f t="shared" si="14"/>
        <v>1072.6464203956377</v>
      </c>
      <c r="J27" s="254">
        <f t="shared" ref="J27:Q27" si="19">J28+J29+J32+J35+J38+J41+J43+J49+J50+J55+J61+J64+J79+J80</f>
        <v>244.22356118938654</v>
      </c>
      <c r="K27" s="255">
        <f t="shared" si="19"/>
        <v>750.00193402185141</v>
      </c>
      <c r="L27" s="255">
        <f t="shared" si="19"/>
        <v>78.42092518439982</v>
      </c>
      <c r="M27" s="151">
        <f t="shared" si="19"/>
        <v>40.077399002270546</v>
      </c>
      <c r="N27" s="257">
        <f t="shared" si="1"/>
        <v>132.19745135242619</v>
      </c>
      <c r="O27" s="258">
        <f>O28+O29+O32+O35+O38+O41+O43+O49+O50+O55+O61+O64+O79+O80</f>
        <v>132.19745135242619</v>
      </c>
      <c r="P27" s="256">
        <f t="shared" si="19"/>
        <v>0</v>
      </c>
      <c r="Q27" s="151">
        <f t="shared" si="19"/>
        <v>46.173206350023641</v>
      </c>
      <c r="AA27" s="134"/>
      <c r="AB27" s="134"/>
      <c r="AC27" s="134"/>
      <c r="AD27" s="134"/>
      <c r="AE27" s="134"/>
      <c r="AF27" s="134"/>
      <c r="AG27" s="134"/>
      <c r="AH27" s="134"/>
      <c r="AI27" s="134"/>
    </row>
    <row r="28" spans="1:35" ht="15.5" thickTop="1" thickBot="1">
      <c r="B28" s="160" t="s">
        <v>52</v>
      </c>
      <c r="C28" s="161" t="s">
        <v>261</v>
      </c>
      <c r="D28" s="162">
        <f t="shared" si="11"/>
        <v>0</v>
      </c>
      <c r="E28" s="163">
        <f t="shared" si="13"/>
        <v>0</v>
      </c>
      <c r="F28" s="259">
        <v>0</v>
      </c>
      <c r="G28" s="260">
        <v>0</v>
      </c>
      <c r="H28" s="261">
        <v>0</v>
      </c>
      <c r="I28" s="163">
        <f>SUM(J28:L28)</f>
        <v>0</v>
      </c>
      <c r="J28" s="259">
        <v>0</v>
      </c>
      <c r="K28" s="260">
        <v>0</v>
      </c>
      <c r="L28" s="260">
        <v>0</v>
      </c>
      <c r="M28" s="262">
        <v>0</v>
      </c>
      <c r="N28" s="171">
        <f t="shared" si="1"/>
        <v>0</v>
      </c>
      <c r="O28" s="263">
        <v>0</v>
      </c>
      <c r="P28" s="261">
        <v>0</v>
      </c>
      <c r="Q28" s="264">
        <v>0</v>
      </c>
      <c r="AA28" s="134"/>
      <c r="AB28" s="134"/>
      <c r="AC28" s="134"/>
      <c r="AD28" s="134"/>
      <c r="AE28" s="134"/>
      <c r="AF28" s="134"/>
      <c r="AG28" s="134"/>
      <c r="AH28" s="134"/>
      <c r="AI28" s="134"/>
    </row>
    <row r="29" spans="1:35">
      <c r="B29" s="168" t="s">
        <v>135</v>
      </c>
      <c r="C29" s="265" t="s">
        <v>294</v>
      </c>
      <c r="D29" s="170">
        <f t="shared" si="11"/>
        <v>0</v>
      </c>
      <c r="E29" s="171">
        <f>SUM(E30:E31)</f>
        <v>0</v>
      </c>
      <c r="F29" s="172">
        <f>SUM(F30:F31)</f>
        <v>0</v>
      </c>
      <c r="G29" s="173">
        <f>SUM(G30:G31)</f>
        <v>0</v>
      </c>
      <c r="H29" s="174">
        <f>SUM(H30:H31)</f>
        <v>0</v>
      </c>
      <c r="I29" s="171">
        <f t="shared" si="14"/>
        <v>0</v>
      </c>
      <c r="J29" s="172">
        <f>SUM(J30:J31)</f>
        <v>0</v>
      </c>
      <c r="K29" s="173">
        <f>SUM(K30:K31)</f>
        <v>0</v>
      </c>
      <c r="L29" s="173">
        <f>SUM(L30:L31)</f>
        <v>0</v>
      </c>
      <c r="M29" s="170">
        <f>SUM(M30:M31)</f>
        <v>0</v>
      </c>
      <c r="N29" s="171">
        <f t="shared" si="1"/>
        <v>0</v>
      </c>
      <c r="O29" s="176">
        <f>SUM(O30:O31)</f>
        <v>0</v>
      </c>
      <c r="P29" s="174">
        <f>+SUM(P30:P31)</f>
        <v>0</v>
      </c>
      <c r="Q29" s="171">
        <f>+SUM(Q30:Q31)</f>
        <v>0</v>
      </c>
      <c r="AA29" s="134"/>
      <c r="AB29" s="134"/>
      <c r="AC29" s="134"/>
      <c r="AD29" s="134"/>
      <c r="AE29" s="134"/>
      <c r="AF29" s="134"/>
      <c r="AG29" s="134"/>
      <c r="AH29" s="134"/>
      <c r="AI29" s="134"/>
    </row>
    <row r="30" spans="1:35">
      <c r="B30" s="187" t="s">
        <v>137</v>
      </c>
      <c r="C30" s="188" t="s">
        <v>262</v>
      </c>
      <c r="D30" s="230">
        <f>I30+M30+P30+Q30</f>
        <v>0</v>
      </c>
      <c r="E30" s="266">
        <f>+SUM(F30:H30)</f>
        <v>0</v>
      </c>
      <c r="F30" s="267">
        <v>0</v>
      </c>
      <c r="G30" s="268">
        <v>0</v>
      </c>
      <c r="H30" s="269">
        <v>0</v>
      </c>
      <c r="I30" s="228">
        <f t="shared" si="14"/>
        <v>0</v>
      </c>
      <c r="J30" s="267">
        <v>0</v>
      </c>
      <c r="K30" s="268">
        <v>0</v>
      </c>
      <c r="L30" s="268">
        <v>0</v>
      </c>
      <c r="M30" s="270">
        <v>0</v>
      </c>
      <c r="N30" s="228">
        <f t="shared" si="1"/>
        <v>0</v>
      </c>
      <c r="O30" s="271">
        <v>0</v>
      </c>
      <c r="P30" s="269">
        <v>0</v>
      </c>
      <c r="Q30" s="266">
        <v>0</v>
      </c>
      <c r="AA30" s="134"/>
      <c r="AB30" s="134"/>
      <c r="AC30" s="134"/>
      <c r="AD30" s="134"/>
      <c r="AE30" s="134"/>
      <c r="AF30" s="134"/>
      <c r="AG30" s="134"/>
      <c r="AH30" s="134"/>
      <c r="AI30" s="134"/>
    </row>
    <row r="31" spans="1:35" ht="15" thickBot="1">
      <c r="B31" s="187" t="s">
        <v>139</v>
      </c>
      <c r="C31" s="188" t="s">
        <v>295</v>
      </c>
      <c r="D31" s="230">
        <f>I31+M31+P31+Q31</f>
        <v>0</v>
      </c>
      <c r="E31" s="266">
        <f>+SUM(F31:H31)</f>
        <v>0</v>
      </c>
      <c r="F31" s="267">
        <v>0</v>
      </c>
      <c r="G31" s="268">
        <v>0</v>
      </c>
      <c r="H31" s="269">
        <v>0</v>
      </c>
      <c r="I31" s="228">
        <f t="shared" si="14"/>
        <v>0</v>
      </c>
      <c r="J31" s="267">
        <v>0</v>
      </c>
      <c r="K31" s="268">
        <v>0</v>
      </c>
      <c r="L31" s="268">
        <v>0</v>
      </c>
      <c r="M31" s="270">
        <v>0</v>
      </c>
      <c r="N31" s="228">
        <f t="shared" si="1"/>
        <v>0</v>
      </c>
      <c r="O31" s="271">
        <v>0</v>
      </c>
      <c r="P31" s="269">
        <v>0</v>
      </c>
      <c r="Q31" s="266">
        <v>0</v>
      </c>
      <c r="AA31" s="134"/>
      <c r="AB31" s="134"/>
      <c r="AC31" s="134"/>
      <c r="AD31" s="134"/>
      <c r="AE31" s="134"/>
      <c r="AF31" s="134"/>
      <c r="AG31" s="134"/>
      <c r="AH31" s="134"/>
      <c r="AI31" s="134"/>
    </row>
    <row r="32" spans="1:35">
      <c r="B32" s="168" t="s">
        <v>296</v>
      </c>
      <c r="C32" s="265" t="s">
        <v>297</v>
      </c>
      <c r="D32" s="170">
        <f t="shared" ref="D32:D87" si="20">O32+E32+I32+M32+P32+Q32</f>
        <v>691.81616999999994</v>
      </c>
      <c r="E32" s="171">
        <f>E33+E34</f>
        <v>184.82409000000001</v>
      </c>
      <c r="F32" s="172">
        <f>F33+F34</f>
        <v>93.532020000000003</v>
      </c>
      <c r="G32" s="173">
        <f>G33+G34</f>
        <v>52.425339999999991</v>
      </c>
      <c r="H32" s="174">
        <f>H33+H34</f>
        <v>38.866730000000004</v>
      </c>
      <c r="I32" s="171">
        <f t="shared" si="14"/>
        <v>505.18439999999998</v>
      </c>
      <c r="J32" s="172">
        <f t="shared" ref="J32:Q32" si="21">SUM(J33:J34)</f>
        <v>59.203569999999992</v>
      </c>
      <c r="K32" s="173">
        <f t="shared" si="21"/>
        <v>422.15005999999994</v>
      </c>
      <c r="L32" s="173">
        <f t="shared" si="21"/>
        <v>23.830770000000001</v>
      </c>
      <c r="M32" s="170">
        <f t="shared" si="21"/>
        <v>0.7339</v>
      </c>
      <c r="N32" s="171">
        <f t="shared" si="1"/>
        <v>0</v>
      </c>
      <c r="O32" s="176">
        <f>O33+O34</f>
        <v>0</v>
      </c>
      <c r="P32" s="174">
        <f t="shared" si="21"/>
        <v>0</v>
      </c>
      <c r="Q32" s="171">
        <f t="shared" si="21"/>
        <v>1.07378</v>
      </c>
      <c r="AA32" s="134"/>
      <c r="AB32" s="134"/>
      <c r="AC32" s="134"/>
      <c r="AD32" s="134"/>
      <c r="AE32" s="134"/>
      <c r="AF32" s="134"/>
      <c r="AG32" s="134"/>
      <c r="AH32" s="134"/>
      <c r="AI32" s="134"/>
    </row>
    <row r="33" spans="2:35" ht="26">
      <c r="B33" s="187" t="s">
        <v>298</v>
      </c>
      <c r="C33" s="188" t="s">
        <v>264</v>
      </c>
      <c r="D33" s="230">
        <f t="shared" si="20"/>
        <v>615.83450710000011</v>
      </c>
      <c r="E33" s="228">
        <f t="shared" ref="E33:E95" si="22">SUM(F33:H33)</f>
        <v>164.49344010000002</v>
      </c>
      <c r="F33" s="267">
        <v>83.2434978</v>
      </c>
      <c r="G33" s="268">
        <v>46.658552599999993</v>
      </c>
      <c r="H33" s="269">
        <v>34.591389700000001</v>
      </c>
      <c r="I33" s="228">
        <f t="shared" si="14"/>
        <v>449.61411599999997</v>
      </c>
      <c r="J33" s="267">
        <v>52.691177299999993</v>
      </c>
      <c r="K33" s="268">
        <v>375.71355339999997</v>
      </c>
      <c r="L33" s="268">
        <v>21.209385300000001</v>
      </c>
      <c r="M33" s="270">
        <v>0.65317099999999995</v>
      </c>
      <c r="N33" s="228">
        <f t="shared" si="1"/>
        <v>0</v>
      </c>
      <c r="O33" s="271">
        <v>0</v>
      </c>
      <c r="P33" s="269">
        <v>0</v>
      </c>
      <c r="Q33" s="266">
        <v>1.07378</v>
      </c>
      <c r="AA33" s="134"/>
      <c r="AB33" s="134"/>
      <c r="AC33" s="134"/>
      <c r="AD33" s="134"/>
      <c r="AE33" s="134"/>
      <c r="AF33" s="134"/>
      <c r="AG33" s="134"/>
      <c r="AH33" s="134"/>
      <c r="AI33" s="134"/>
    </row>
    <row r="34" spans="2:35" ht="15" thickBot="1">
      <c r="B34" s="187" t="s">
        <v>299</v>
      </c>
      <c r="C34" s="188" t="s">
        <v>300</v>
      </c>
      <c r="D34" s="230">
        <f t="shared" si="20"/>
        <v>75.981662900000003</v>
      </c>
      <c r="E34" s="228">
        <f t="shared" si="22"/>
        <v>20.330649900000001</v>
      </c>
      <c r="F34" s="267">
        <v>10.288522200000001</v>
      </c>
      <c r="G34" s="272">
        <v>5.7667874000000001</v>
      </c>
      <c r="H34" s="273">
        <v>4.2753403000000008</v>
      </c>
      <c r="I34" s="228">
        <f t="shared" si="14"/>
        <v>55.570284000000001</v>
      </c>
      <c r="J34" s="274">
        <v>6.5123927000000004</v>
      </c>
      <c r="K34" s="272">
        <v>46.436506600000001</v>
      </c>
      <c r="L34" s="272">
        <v>2.6213847000000001</v>
      </c>
      <c r="M34" s="270">
        <v>8.0728999999999995E-2</v>
      </c>
      <c r="N34" s="228">
        <f t="shared" si="1"/>
        <v>0</v>
      </c>
      <c r="O34" s="271">
        <v>0</v>
      </c>
      <c r="P34" s="269">
        <v>0</v>
      </c>
      <c r="Q34" s="266">
        <v>0</v>
      </c>
      <c r="AA34" s="134"/>
      <c r="AB34" s="134"/>
      <c r="AC34" s="134"/>
      <c r="AD34" s="134"/>
      <c r="AE34" s="134"/>
      <c r="AF34" s="134"/>
      <c r="AG34" s="134"/>
      <c r="AH34" s="134"/>
      <c r="AI34" s="134"/>
    </row>
    <row r="35" spans="2:35">
      <c r="B35" s="168" t="s">
        <v>301</v>
      </c>
      <c r="C35" s="265" t="s">
        <v>266</v>
      </c>
      <c r="D35" s="170">
        <f t="shared" si="20"/>
        <v>26.56775</v>
      </c>
      <c r="E35" s="171">
        <f t="shared" si="22"/>
        <v>19.392199999999999</v>
      </c>
      <c r="F35" s="172">
        <f>F36</f>
        <v>0</v>
      </c>
      <c r="G35" s="173">
        <f>G36</f>
        <v>19.392199999999999</v>
      </c>
      <c r="H35" s="174">
        <f>H36</f>
        <v>0</v>
      </c>
      <c r="I35" s="171">
        <f t="shared" si="14"/>
        <v>7.1755500000000003</v>
      </c>
      <c r="J35" s="172">
        <f t="shared" ref="J35:Q35" si="23">SUM(J36:J37)</f>
        <v>0</v>
      </c>
      <c r="K35" s="173">
        <f t="shared" si="23"/>
        <v>0.36685000000000001</v>
      </c>
      <c r="L35" s="173">
        <f t="shared" si="23"/>
        <v>6.8087</v>
      </c>
      <c r="M35" s="170">
        <f t="shared" si="23"/>
        <v>0</v>
      </c>
      <c r="N35" s="171">
        <f t="shared" si="1"/>
        <v>0</v>
      </c>
      <c r="O35" s="176">
        <f>O36+O37</f>
        <v>0</v>
      </c>
      <c r="P35" s="174">
        <f t="shared" si="23"/>
        <v>0</v>
      </c>
      <c r="Q35" s="171">
        <f t="shared" si="23"/>
        <v>0</v>
      </c>
      <c r="AA35" s="134"/>
      <c r="AB35" s="134"/>
      <c r="AC35" s="134"/>
      <c r="AD35" s="134"/>
      <c r="AE35" s="134"/>
      <c r="AF35" s="134"/>
      <c r="AG35" s="134"/>
      <c r="AH35" s="134"/>
      <c r="AI35" s="134"/>
    </row>
    <row r="36" spans="2:35">
      <c r="B36" s="187" t="s">
        <v>302</v>
      </c>
      <c r="C36" s="188" t="s">
        <v>303</v>
      </c>
      <c r="D36" s="230">
        <f t="shared" si="20"/>
        <v>26.56775</v>
      </c>
      <c r="E36" s="228">
        <f t="shared" si="22"/>
        <v>19.392199999999999</v>
      </c>
      <c r="F36" s="274">
        <v>0</v>
      </c>
      <c r="G36" s="272">
        <v>19.392199999999999</v>
      </c>
      <c r="H36" s="273">
        <v>0</v>
      </c>
      <c r="I36" s="228">
        <f t="shared" si="14"/>
        <v>7.1755500000000003</v>
      </c>
      <c r="J36" s="274">
        <v>0</v>
      </c>
      <c r="K36" s="272">
        <v>0.36685000000000001</v>
      </c>
      <c r="L36" s="272">
        <v>6.8087</v>
      </c>
      <c r="M36" s="275">
        <v>0</v>
      </c>
      <c r="N36" s="228">
        <f t="shared" si="1"/>
        <v>0</v>
      </c>
      <c r="O36" s="271">
        <v>0</v>
      </c>
      <c r="P36" s="269">
        <v>0</v>
      </c>
      <c r="Q36" s="266">
        <v>0</v>
      </c>
      <c r="AA36" s="134"/>
      <c r="AB36" s="134"/>
      <c r="AC36" s="134"/>
      <c r="AD36" s="134"/>
      <c r="AE36" s="134"/>
      <c r="AF36" s="134"/>
      <c r="AG36" s="134"/>
      <c r="AH36" s="134"/>
      <c r="AI36" s="134"/>
    </row>
    <row r="37" spans="2:35" ht="15" thickBot="1">
      <c r="B37" s="187" t="s">
        <v>304</v>
      </c>
      <c r="C37" s="188" t="s">
        <v>305</v>
      </c>
      <c r="D37" s="230">
        <f t="shared" si="20"/>
        <v>0</v>
      </c>
      <c r="E37" s="228">
        <f t="shared" si="22"/>
        <v>0</v>
      </c>
      <c r="F37" s="274">
        <v>0</v>
      </c>
      <c r="G37" s="272">
        <v>0</v>
      </c>
      <c r="H37" s="273">
        <v>0</v>
      </c>
      <c r="I37" s="228">
        <f t="shared" si="14"/>
        <v>0</v>
      </c>
      <c r="J37" s="274">
        <v>0</v>
      </c>
      <c r="K37" s="272">
        <v>0</v>
      </c>
      <c r="L37" s="272">
        <v>0</v>
      </c>
      <c r="M37" s="275">
        <v>0</v>
      </c>
      <c r="N37" s="228">
        <f t="shared" si="1"/>
        <v>0</v>
      </c>
      <c r="O37" s="271">
        <v>0</v>
      </c>
      <c r="P37" s="269">
        <v>0</v>
      </c>
      <c r="Q37" s="266">
        <v>0</v>
      </c>
      <c r="AA37" s="134"/>
      <c r="AB37" s="134"/>
      <c r="AC37" s="134"/>
      <c r="AD37" s="134"/>
      <c r="AE37" s="134"/>
      <c r="AF37" s="134"/>
      <c r="AG37" s="134"/>
      <c r="AH37" s="134"/>
      <c r="AI37" s="134"/>
    </row>
    <row r="38" spans="2:35">
      <c r="B38" s="168" t="s">
        <v>306</v>
      </c>
      <c r="C38" s="265" t="s">
        <v>307</v>
      </c>
      <c r="D38" s="170">
        <f t="shared" si="20"/>
        <v>56.348550000000003</v>
      </c>
      <c r="E38" s="171">
        <f t="shared" si="22"/>
        <v>15.737010000000001</v>
      </c>
      <c r="F38" s="172">
        <f>SUM(F39:F40)</f>
        <v>2.9139499999999998</v>
      </c>
      <c r="G38" s="173">
        <f>SUM(G39:G40)</f>
        <v>0.25811000000000001</v>
      </c>
      <c r="H38" s="174">
        <f>SUM(H39:H40)</f>
        <v>12.564950000000001</v>
      </c>
      <c r="I38" s="171">
        <f t="shared" si="14"/>
        <v>24.620629999999998</v>
      </c>
      <c r="J38" s="172">
        <f t="shared" ref="J38:Q38" si="24">SUM(J39:J40)</f>
        <v>5.2747000000000002</v>
      </c>
      <c r="K38" s="173">
        <f t="shared" si="24"/>
        <v>9.4197600000000001</v>
      </c>
      <c r="L38" s="173">
        <f t="shared" si="24"/>
        <v>9.9261700000000008</v>
      </c>
      <c r="M38" s="170">
        <f t="shared" si="24"/>
        <v>2.1961300000000001</v>
      </c>
      <c r="N38" s="171">
        <f t="shared" si="1"/>
        <v>5.4235500000000005</v>
      </c>
      <c r="O38" s="176">
        <f>SUM(O39:O40)</f>
        <v>5.4235500000000005</v>
      </c>
      <c r="P38" s="174">
        <f t="shared" si="24"/>
        <v>0</v>
      </c>
      <c r="Q38" s="171">
        <f t="shared" si="24"/>
        <v>8.3712299999999988</v>
      </c>
      <c r="AA38" s="134"/>
      <c r="AB38" s="134"/>
      <c r="AC38" s="134"/>
      <c r="AD38" s="134"/>
      <c r="AE38" s="134"/>
      <c r="AF38" s="134"/>
      <c r="AG38" s="134"/>
      <c r="AH38" s="134"/>
      <c r="AI38" s="134"/>
    </row>
    <row r="39" spans="2:35" ht="26">
      <c r="B39" s="187" t="s">
        <v>308</v>
      </c>
      <c r="C39" s="188" t="s">
        <v>309</v>
      </c>
      <c r="D39" s="230">
        <f t="shared" si="20"/>
        <v>50.924999999999997</v>
      </c>
      <c r="E39" s="228">
        <f t="shared" si="22"/>
        <v>15.737010000000001</v>
      </c>
      <c r="F39" s="267">
        <v>2.9139499999999998</v>
      </c>
      <c r="G39" s="268">
        <v>0.25811000000000001</v>
      </c>
      <c r="H39" s="269">
        <v>12.564950000000001</v>
      </c>
      <c r="I39" s="228">
        <f t="shared" si="14"/>
        <v>24.620629999999998</v>
      </c>
      <c r="J39" s="267">
        <v>5.2747000000000002</v>
      </c>
      <c r="K39" s="268">
        <v>9.4197600000000001</v>
      </c>
      <c r="L39" s="268">
        <v>9.9261700000000008</v>
      </c>
      <c r="M39" s="270">
        <v>2.1961300000000001</v>
      </c>
      <c r="N39" s="228">
        <f t="shared" si="1"/>
        <v>0</v>
      </c>
      <c r="O39" s="271">
        <v>0</v>
      </c>
      <c r="P39" s="269">
        <v>0</v>
      </c>
      <c r="Q39" s="266">
        <v>8.3712299999999988</v>
      </c>
      <c r="AA39" s="134"/>
      <c r="AB39" s="134"/>
      <c r="AC39" s="134"/>
      <c r="AD39" s="134"/>
      <c r="AE39" s="134"/>
      <c r="AF39" s="134"/>
      <c r="AG39" s="134"/>
      <c r="AH39" s="134"/>
      <c r="AI39" s="134"/>
    </row>
    <row r="40" spans="2:35" ht="15" thickBot="1">
      <c r="B40" s="187" t="s">
        <v>310</v>
      </c>
      <c r="C40" s="188" t="s">
        <v>311</v>
      </c>
      <c r="D40" s="230">
        <f t="shared" si="20"/>
        <v>5.4235500000000005</v>
      </c>
      <c r="E40" s="228">
        <f t="shared" si="22"/>
        <v>0</v>
      </c>
      <c r="F40" s="267">
        <v>0</v>
      </c>
      <c r="G40" s="268">
        <v>0</v>
      </c>
      <c r="H40" s="269">
        <v>0</v>
      </c>
      <c r="I40" s="228">
        <f t="shared" si="14"/>
        <v>0</v>
      </c>
      <c r="J40" s="267">
        <v>0</v>
      </c>
      <c r="K40" s="268">
        <v>0</v>
      </c>
      <c r="L40" s="268">
        <v>0</v>
      </c>
      <c r="M40" s="270">
        <v>0</v>
      </c>
      <c r="N40" s="228">
        <f t="shared" si="1"/>
        <v>5.4235500000000005</v>
      </c>
      <c r="O40" s="271">
        <v>5.4235500000000005</v>
      </c>
      <c r="P40" s="269">
        <v>0</v>
      </c>
      <c r="Q40" s="266">
        <v>0</v>
      </c>
      <c r="AA40" s="134"/>
      <c r="AB40" s="134"/>
      <c r="AC40" s="134"/>
      <c r="AD40" s="134"/>
      <c r="AE40" s="134"/>
      <c r="AF40" s="134"/>
      <c r="AG40" s="134"/>
      <c r="AH40" s="134"/>
      <c r="AI40" s="134"/>
    </row>
    <row r="41" spans="2:35">
      <c r="B41" s="168" t="s">
        <v>312</v>
      </c>
      <c r="C41" s="265" t="s">
        <v>313</v>
      </c>
      <c r="D41" s="170">
        <f t="shared" si="20"/>
        <v>4.8978399999999995</v>
      </c>
      <c r="E41" s="171">
        <f t="shared" si="22"/>
        <v>3.3495399999999997</v>
      </c>
      <c r="F41" s="172">
        <f>F42</f>
        <v>0</v>
      </c>
      <c r="G41" s="173">
        <f t="shared" ref="G41:Q41" si="25">G42</f>
        <v>3.2153899999999997</v>
      </c>
      <c r="H41" s="174">
        <f t="shared" si="25"/>
        <v>0.13415000000000002</v>
      </c>
      <c r="I41" s="171">
        <f t="shared" si="14"/>
        <v>1.5483</v>
      </c>
      <c r="J41" s="172">
        <f t="shared" si="25"/>
        <v>0</v>
      </c>
      <c r="K41" s="173">
        <f t="shared" si="25"/>
        <v>1.5483</v>
      </c>
      <c r="L41" s="173">
        <f t="shared" si="25"/>
        <v>0</v>
      </c>
      <c r="M41" s="170">
        <f t="shared" si="25"/>
        <v>0</v>
      </c>
      <c r="N41" s="171">
        <f t="shared" si="1"/>
        <v>0</v>
      </c>
      <c r="O41" s="176">
        <f>O42</f>
        <v>0</v>
      </c>
      <c r="P41" s="174">
        <f t="shared" si="25"/>
        <v>0</v>
      </c>
      <c r="Q41" s="171">
        <f t="shared" si="25"/>
        <v>0</v>
      </c>
      <c r="AA41" s="134"/>
      <c r="AB41" s="134"/>
      <c r="AC41" s="134"/>
      <c r="AD41" s="134"/>
      <c r="AE41" s="134"/>
      <c r="AF41" s="134"/>
      <c r="AG41" s="134"/>
      <c r="AH41" s="134"/>
      <c r="AI41" s="134"/>
    </row>
    <row r="42" spans="2:35" ht="15" thickBot="1">
      <c r="B42" s="187" t="s">
        <v>314</v>
      </c>
      <c r="C42" s="188" t="s">
        <v>315</v>
      </c>
      <c r="D42" s="230">
        <f t="shared" si="20"/>
        <v>4.8978399999999995</v>
      </c>
      <c r="E42" s="228">
        <f t="shared" si="22"/>
        <v>3.3495399999999997</v>
      </c>
      <c r="F42" s="267">
        <v>0</v>
      </c>
      <c r="G42" s="268">
        <v>3.2153899999999997</v>
      </c>
      <c r="H42" s="269">
        <v>0.13415000000000002</v>
      </c>
      <c r="I42" s="228">
        <f t="shared" si="14"/>
        <v>1.5483</v>
      </c>
      <c r="J42" s="267">
        <v>0</v>
      </c>
      <c r="K42" s="268">
        <v>1.5483</v>
      </c>
      <c r="L42" s="268">
        <v>0</v>
      </c>
      <c r="M42" s="270">
        <v>0</v>
      </c>
      <c r="N42" s="228">
        <f t="shared" si="1"/>
        <v>0</v>
      </c>
      <c r="O42" s="271">
        <v>0</v>
      </c>
      <c r="P42" s="269">
        <v>0</v>
      </c>
      <c r="Q42" s="266">
        <v>0</v>
      </c>
      <c r="AA42" s="134"/>
      <c r="AB42" s="134"/>
      <c r="AC42" s="134"/>
      <c r="AD42" s="134"/>
      <c r="AE42" s="134"/>
      <c r="AF42" s="134"/>
      <c r="AG42" s="134"/>
      <c r="AH42" s="134"/>
      <c r="AI42" s="134"/>
    </row>
    <row r="43" spans="2:35">
      <c r="B43" s="168" t="s">
        <v>316</v>
      </c>
      <c r="C43" s="265" t="s">
        <v>317</v>
      </c>
      <c r="D43" s="170">
        <f t="shared" si="20"/>
        <v>153.76818</v>
      </c>
      <c r="E43" s="171">
        <f>SUM(F43:H43)</f>
        <v>62.25638</v>
      </c>
      <c r="F43" s="172">
        <f>SUM(F44:F48)</f>
        <v>9.5545299999999997</v>
      </c>
      <c r="G43" s="173">
        <f>SUM(G44:G48)</f>
        <v>19.229700000000001</v>
      </c>
      <c r="H43" s="174">
        <f>SUM(H44:H48)</f>
        <v>33.472149999999999</v>
      </c>
      <c r="I43" s="171">
        <f t="shared" si="14"/>
        <v>75.56568</v>
      </c>
      <c r="J43" s="172">
        <f t="shared" ref="J43:Q43" si="26">SUM(J44:J48)</f>
        <v>51.150889999999997</v>
      </c>
      <c r="K43" s="173">
        <f t="shared" si="26"/>
        <v>17.213359999999998</v>
      </c>
      <c r="L43" s="173">
        <f t="shared" si="26"/>
        <v>7.2014300000000002</v>
      </c>
      <c r="M43" s="170">
        <f t="shared" si="26"/>
        <v>0.54248000000000007</v>
      </c>
      <c r="N43" s="171">
        <f t="shared" si="1"/>
        <v>4.5962800000000001</v>
      </c>
      <c r="O43" s="176">
        <f>SUM(O44:O48)</f>
        <v>4.5962800000000001</v>
      </c>
      <c r="P43" s="174">
        <f t="shared" si="26"/>
        <v>0</v>
      </c>
      <c r="Q43" s="171">
        <f t="shared" si="26"/>
        <v>10.807360000000001</v>
      </c>
      <c r="AA43" s="134"/>
      <c r="AB43" s="134"/>
      <c r="AC43" s="134"/>
      <c r="AD43" s="134"/>
      <c r="AE43" s="134"/>
      <c r="AF43" s="134"/>
      <c r="AG43" s="134"/>
      <c r="AH43" s="134"/>
      <c r="AI43" s="134"/>
    </row>
    <row r="44" spans="2:35">
      <c r="B44" s="187" t="s">
        <v>318</v>
      </c>
      <c r="C44" s="188" t="s">
        <v>270</v>
      </c>
      <c r="D44" s="230">
        <f t="shared" si="20"/>
        <v>46.803620000000002</v>
      </c>
      <c r="E44" s="228">
        <f t="shared" si="22"/>
        <v>24.70082</v>
      </c>
      <c r="F44" s="267">
        <v>4.7139199999999999</v>
      </c>
      <c r="G44" s="268">
        <v>6.3792600000000004</v>
      </c>
      <c r="H44" s="269">
        <v>13.60764</v>
      </c>
      <c r="I44" s="228">
        <f t="shared" si="14"/>
        <v>17.26407</v>
      </c>
      <c r="J44" s="267">
        <v>8.0396099999999997</v>
      </c>
      <c r="K44" s="268">
        <v>6.4600299999999997</v>
      </c>
      <c r="L44" s="268">
        <v>2.7644299999999999</v>
      </c>
      <c r="M44" s="270">
        <v>0.54248000000000007</v>
      </c>
      <c r="N44" s="228">
        <f t="shared" si="1"/>
        <v>1.8991600000000002</v>
      </c>
      <c r="O44" s="271">
        <v>1.8991600000000002</v>
      </c>
      <c r="P44" s="269">
        <v>0</v>
      </c>
      <c r="Q44" s="266">
        <v>2.3970899999999999</v>
      </c>
      <c r="AA44" s="134"/>
      <c r="AB44" s="134"/>
      <c r="AC44" s="134"/>
      <c r="AD44" s="134"/>
      <c r="AE44" s="134"/>
      <c r="AF44" s="134"/>
      <c r="AG44" s="134"/>
      <c r="AH44" s="134"/>
      <c r="AI44" s="134"/>
    </row>
    <row r="45" spans="2:35">
      <c r="B45" s="187" t="s">
        <v>319</v>
      </c>
      <c r="C45" s="188" t="s">
        <v>274</v>
      </c>
      <c r="D45" s="230">
        <f t="shared" si="20"/>
        <v>44.142989999999998</v>
      </c>
      <c r="E45" s="228">
        <f t="shared" si="22"/>
        <v>11.372999999999998</v>
      </c>
      <c r="F45" s="267">
        <v>4.6505200000000002</v>
      </c>
      <c r="G45" s="268">
        <v>4.3028999999999993</v>
      </c>
      <c r="H45" s="269">
        <v>2.4195799999999981</v>
      </c>
      <c r="I45" s="228">
        <f t="shared" si="14"/>
        <v>23.601639999999996</v>
      </c>
      <c r="J45" s="267">
        <v>14.833309999999997</v>
      </c>
      <c r="K45" s="268">
        <v>4.3313299999999977</v>
      </c>
      <c r="L45" s="268">
        <v>4.4370000000000003</v>
      </c>
      <c r="M45" s="270">
        <v>0</v>
      </c>
      <c r="N45" s="228">
        <f t="shared" si="1"/>
        <v>0.75808000000000009</v>
      </c>
      <c r="O45" s="271">
        <v>0.75808000000000009</v>
      </c>
      <c r="P45" s="269">
        <v>0</v>
      </c>
      <c r="Q45" s="266">
        <v>8.4102700000000006</v>
      </c>
      <c r="AA45" s="134"/>
      <c r="AB45" s="134"/>
      <c r="AC45" s="134"/>
      <c r="AD45" s="134"/>
      <c r="AE45" s="134"/>
      <c r="AF45" s="134"/>
      <c r="AG45" s="134"/>
      <c r="AH45" s="134"/>
      <c r="AI45" s="134"/>
    </row>
    <row r="46" spans="2:35">
      <c r="B46" s="187" t="s">
        <v>320</v>
      </c>
      <c r="C46" s="276" t="s">
        <v>321</v>
      </c>
      <c r="D46" s="230">
        <f t="shared" si="20"/>
        <v>1.9390399999999999</v>
      </c>
      <c r="E46" s="228">
        <f t="shared" si="22"/>
        <v>0</v>
      </c>
      <c r="F46" s="267">
        <v>0</v>
      </c>
      <c r="G46" s="268">
        <v>0</v>
      </c>
      <c r="H46" s="269">
        <v>0</v>
      </c>
      <c r="I46" s="228">
        <f t="shared" si="14"/>
        <v>0</v>
      </c>
      <c r="J46" s="267">
        <v>0</v>
      </c>
      <c r="K46" s="268">
        <v>0</v>
      </c>
      <c r="L46" s="268">
        <v>0</v>
      </c>
      <c r="M46" s="270">
        <v>0</v>
      </c>
      <c r="N46" s="228">
        <f t="shared" si="1"/>
        <v>1.9390399999999999</v>
      </c>
      <c r="O46" s="271">
        <v>1.9390399999999999</v>
      </c>
      <c r="P46" s="269">
        <v>0</v>
      </c>
      <c r="Q46" s="266">
        <v>0</v>
      </c>
      <c r="AA46" s="134"/>
      <c r="AB46" s="134"/>
      <c r="AC46" s="134"/>
      <c r="AD46" s="134"/>
      <c r="AE46" s="134"/>
      <c r="AF46" s="134"/>
      <c r="AG46" s="134"/>
      <c r="AH46" s="134"/>
      <c r="AI46" s="134"/>
    </row>
    <row r="47" spans="2:35">
      <c r="B47" s="187" t="s">
        <v>322</v>
      </c>
      <c r="C47" s="277" t="s">
        <v>272</v>
      </c>
      <c r="D47" s="230">
        <f t="shared" si="20"/>
        <v>53.292439999999999</v>
      </c>
      <c r="E47" s="228">
        <f t="shared" si="22"/>
        <v>18.592469999999999</v>
      </c>
      <c r="F47" s="267">
        <v>0</v>
      </c>
      <c r="G47" s="268">
        <v>1.14754</v>
      </c>
      <c r="H47" s="269">
        <v>17.444929999999999</v>
      </c>
      <c r="I47" s="228">
        <f t="shared" si="14"/>
        <v>34.69997</v>
      </c>
      <c r="J47" s="267">
        <v>28.27797</v>
      </c>
      <c r="K47" s="268">
        <v>6.4219999999999997</v>
      </c>
      <c r="L47" s="268">
        <v>0</v>
      </c>
      <c r="M47" s="270">
        <v>0</v>
      </c>
      <c r="N47" s="228">
        <f t="shared" si="1"/>
        <v>0</v>
      </c>
      <c r="O47" s="271">
        <v>0</v>
      </c>
      <c r="P47" s="269">
        <v>0</v>
      </c>
      <c r="Q47" s="266">
        <v>0</v>
      </c>
      <c r="AA47" s="134"/>
      <c r="AB47" s="134"/>
      <c r="AC47" s="134"/>
      <c r="AD47" s="134"/>
      <c r="AE47" s="134"/>
      <c r="AF47" s="134"/>
      <c r="AG47" s="134"/>
      <c r="AH47" s="134"/>
      <c r="AI47" s="134"/>
    </row>
    <row r="48" spans="2:35" ht="27" thickBot="1">
      <c r="B48" s="187" t="s">
        <v>323</v>
      </c>
      <c r="C48" s="277" t="s">
        <v>324</v>
      </c>
      <c r="D48" s="230">
        <f t="shared" si="20"/>
        <v>7.59009</v>
      </c>
      <c r="E48" s="228">
        <f t="shared" si="22"/>
        <v>7.59009</v>
      </c>
      <c r="F48" s="267">
        <v>0.19009000000000001</v>
      </c>
      <c r="G48" s="268">
        <v>7.4</v>
      </c>
      <c r="H48" s="269">
        <v>0</v>
      </c>
      <c r="I48" s="228">
        <f t="shared" si="14"/>
        <v>0</v>
      </c>
      <c r="J48" s="267">
        <v>0</v>
      </c>
      <c r="K48" s="268">
        <v>0</v>
      </c>
      <c r="L48" s="268">
        <v>0</v>
      </c>
      <c r="M48" s="270">
        <v>0</v>
      </c>
      <c r="N48" s="228">
        <f t="shared" si="1"/>
        <v>0</v>
      </c>
      <c r="O48" s="271">
        <v>0</v>
      </c>
      <c r="P48" s="269">
        <v>0</v>
      </c>
      <c r="Q48" s="266">
        <v>0</v>
      </c>
      <c r="AA48" s="134"/>
      <c r="AB48" s="134"/>
      <c r="AC48" s="134"/>
      <c r="AD48" s="134"/>
      <c r="AE48" s="134"/>
      <c r="AF48" s="134"/>
      <c r="AG48" s="134"/>
      <c r="AH48" s="134"/>
      <c r="AI48" s="134"/>
    </row>
    <row r="49" spans="1:35" ht="15" thickBot="1">
      <c r="B49" s="168" t="s">
        <v>325</v>
      </c>
      <c r="C49" s="265" t="s">
        <v>326</v>
      </c>
      <c r="D49" s="170">
        <f t="shared" si="20"/>
        <v>224.27005749701584</v>
      </c>
      <c r="E49" s="171">
        <f t="shared" si="22"/>
        <v>71.388574326169419</v>
      </c>
      <c r="F49" s="278">
        <v>7.4621245089347434</v>
      </c>
      <c r="G49" s="279">
        <v>16.806956336551021</v>
      </c>
      <c r="H49" s="280">
        <v>47.119493480683659</v>
      </c>
      <c r="I49" s="171">
        <f t="shared" si="14"/>
        <v>101.04070646612604</v>
      </c>
      <c r="J49" s="278">
        <v>61.917360756878324</v>
      </c>
      <c r="K49" s="279">
        <v>37.806697053426859</v>
      </c>
      <c r="L49" s="279">
        <v>1.3166486558208557</v>
      </c>
      <c r="M49" s="281">
        <v>17.893989002270548</v>
      </c>
      <c r="N49" s="171">
        <f t="shared" si="1"/>
        <v>26.6827113524262</v>
      </c>
      <c r="O49" s="282">
        <v>26.6827113524262</v>
      </c>
      <c r="P49" s="283">
        <v>0</v>
      </c>
      <c r="Q49" s="284">
        <v>7.2640763500236343</v>
      </c>
      <c r="AA49" s="134"/>
      <c r="AB49" s="134"/>
      <c r="AC49" s="134"/>
      <c r="AD49" s="134"/>
      <c r="AE49" s="134"/>
      <c r="AF49" s="134"/>
      <c r="AG49" s="134"/>
      <c r="AH49" s="134"/>
      <c r="AI49" s="134"/>
    </row>
    <row r="50" spans="1:35">
      <c r="B50" s="168" t="s">
        <v>327</v>
      </c>
      <c r="C50" s="265" t="s">
        <v>328</v>
      </c>
      <c r="D50" s="170">
        <f t="shared" si="20"/>
        <v>515.42025999999998</v>
      </c>
      <c r="E50" s="171">
        <f t="shared" si="22"/>
        <v>165.78178</v>
      </c>
      <c r="F50" s="172">
        <f>SUM(F51:F54)</f>
        <v>31.649260000000002</v>
      </c>
      <c r="G50" s="173">
        <f>SUM(G51:G54)</f>
        <v>17.76906</v>
      </c>
      <c r="H50" s="174">
        <f>SUM(H51:H54)</f>
        <v>116.36346</v>
      </c>
      <c r="I50" s="171">
        <f t="shared" si="14"/>
        <v>250.01155000000003</v>
      </c>
      <c r="J50" s="172">
        <f t="shared" ref="J50:Q50" si="27">SUM(J51:J54)</f>
        <v>54.09272</v>
      </c>
      <c r="K50" s="173">
        <f t="shared" si="27"/>
        <v>169.79389</v>
      </c>
      <c r="L50" s="173">
        <f t="shared" si="27"/>
        <v>26.124940000000002</v>
      </c>
      <c r="M50" s="170">
        <f t="shared" si="27"/>
        <v>13.359920000000001</v>
      </c>
      <c r="N50" s="171">
        <f t="shared" si="1"/>
        <v>70.051139999999975</v>
      </c>
      <c r="O50" s="176">
        <f>SUM(O51:O54)</f>
        <v>70.051139999999975</v>
      </c>
      <c r="P50" s="174">
        <f t="shared" si="27"/>
        <v>0</v>
      </c>
      <c r="Q50" s="171">
        <f t="shared" si="27"/>
        <v>16.215869999999999</v>
      </c>
      <c r="AA50" s="134"/>
      <c r="AB50" s="134"/>
      <c r="AC50" s="134"/>
      <c r="AD50" s="134"/>
      <c r="AE50" s="134"/>
      <c r="AF50" s="134"/>
      <c r="AG50" s="134"/>
      <c r="AH50" s="134"/>
      <c r="AI50" s="134"/>
    </row>
    <row r="51" spans="1:35">
      <c r="B51" s="285" t="s">
        <v>329</v>
      </c>
      <c r="C51" s="286" t="s">
        <v>330</v>
      </c>
      <c r="D51" s="230">
        <f t="shared" si="20"/>
        <v>502.72337999999991</v>
      </c>
      <c r="E51" s="228">
        <f t="shared" si="22"/>
        <v>162.11747</v>
      </c>
      <c r="F51" s="267">
        <v>30.906220000000001</v>
      </c>
      <c r="G51" s="268">
        <v>17.457090000000001</v>
      </c>
      <c r="H51" s="269">
        <v>113.75416</v>
      </c>
      <c r="I51" s="228">
        <f t="shared" si="14"/>
        <v>243.04127</v>
      </c>
      <c r="J51" s="267">
        <v>52.439830000000001</v>
      </c>
      <c r="K51" s="268">
        <v>165.09967</v>
      </c>
      <c r="L51" s="268">
        <v>25.50177</v>
      </c>
      <c r="M51" s="270">
        <v>13.03126</v>
      </c>
      <c r="N51" s="228">
        <f t="shared" si="1"/>
        <v>68.793819999999982</v>
      </c>
      <c r="O51" s="271">
        <v>68.793819999999982</v>
      </c>
      <c r="P51" s="269">
        <v>0</v>
      </c>
      <c r="Q51" s="266">
        <v>15.739559999999999</v>
      </c>
      <c r="AA51" s="134"/>
      <c r="AB51" s="134"/>
      <c r="AC51" s="134"/>
      <c r="AD51" s="134"/>
      <c r="AE51" s="134"/>
      <c r="AF51" s="134"/>
      <c r="AG51" s="134"/>
      <c r="AH51" s="134"/>
      <c r="AI51" s="134"/>
    </row>
    <row r="52" spans="1:35">
      <c r="B52" s="285" t="s">
        <v>331</v>
      </c>
      <c r="C52" s="286" t="s">
        <v>332</v>
      </c>
      <c r="D52" s="230">
        <f t="shared" si="20"/>
        <v>8.9930800000000026</v>
      </c>
      <c r="E52" s="228">
        <f t="shared" si="22"/>
        <v>2.891</v>
      </c>
      <c r="F52" s="267">
        <v>0.56907000000000008</v>
      </c>
      <c r="G52" s="268">
        <v>0.31197000000000003</v>
      </c>
      <c r="H52" s="269">
        <v>2.00996</v>
      </c>
      <c r="I52" s="228">
        <f t="shared" si="14"/>
        <v>4.3387800000000007</v>
      </c>
      <c r="J52" s="267">
        <v>0.92200000000000004</v>
      </c>
      <c r="K52" s="268">
        <v>2.9654000000000003</v>
      </c>
      <c r="L52" s="268">
        <v>0.45138</v>
      </c>
      <c r="M52" s="270">
        <v>0.23066</v>
      </c>
      <c r="N52" s="228">
        <f t="shared" si="1"/>
        <v>1.25732</v>
      </c>
      <c r="O52" s="271">
        <v>1.25732</v>
      </c>
      <c r="P52" s="269">
        <v>0</v>
      </c>
      <c r="Q52" s="266">
        <v>0.27532000000000001</v>
      </c>
      <c r="AA52" s="134"/>
      <c r="AB52" s="134"/>
      <c r="AC52" s="134"/>
      <c r="AD52" s="134"/>
      <c r="AE52" s="134"/>
      <c r="AF52" s="134"/>
      <c r="AG52" s="134"/>
      <c r="AH52" s="134"/>
      <c r="AI52" s="134"/>
    </row>
    <row r="53" spans="1:35">
      <c r="B53" s="285" t="s">
        <v>333</v>
      </c>
      <c r="C53" s="286" t="s">
        <v>334</v>
      </c>
      <c r="D53" s="230">
        <f t="shared" si="20"/>
        <v>3.0367999999999999</v>
      </c>
      <c r="E53" s="228">
        <f t="shared" si="22"/>
        <v>0.77330999999999994</v>
      </c>
      <c r="F53" s="267">
        <v>0.17396999999999999</v>
      </c>
      <c r="G53" s="268">
        <v>0</v>
      </c>
      <c r="H53" s="269">
        <v>0.59933999999999998</v>
      </c>
      <c r="I53" s="228">
        <f t="shared" si="14"/>
        <v>1.9645000000000001</v>
      </c>
      <c r="J53" s="267">
        <v>0.73089000000000004</v>
      </c>
      <c r="K53" s="268">
        <v>1.06182</v>
      </c>
      <c r="L53" s="268">
        <v>0.17179</v>
      </c>
      <c r="M53" s="270">
        <v>9.8000000000000004E-2</v>
      </c>
      <c r="N53" s="228">
        <f t="shared" si="1"/>
        <v>0</v>
      </c>
      <c r="O53" s="271">
        <v>0</v>
      </c>
      <c r="P53" s="269">
        <v>0</v>
      </c>
      <c r="Q53" s="266">
        <v>0.20099</v>
      </c>
      <c r="AA53" s="134"/>
      <c r="AB53" s="134"/>
      <c r="AC53" s="134"/>
      <c r="AD53" s="134"/>
      <c r="AE53" s="134"/>
      <c r="AF53" s="134"/>
      <c r="AG53" s="134"/>
      <c r="AH53" s="134"/>
      <c r="AI53" s="134"/>
    </row>
    <row r="54" spans="1:35" ht="15" thickBot="1">
      <c r="B54" s="285" t="s">
        <v>335</v>
      </c>
      <c r="C54" s="276" t="s">
        <v>336</v>
      </c>
      <c r="D54" s="230">
        <f t="shared" si="20"/>
        <v>0.66700000000000004</v>
      </c>
      <c r="E54" s="228">
        <f t="shared" si="22"/>
        <v>0</v>
      </c>
      <c r="F54" s="267">
        <v>0</v>
      </c>
      <c r="G54" s="268">
        <v>0</v>
      </c>
      <c r="H54" s="269">
        <v>0</v>
      </c>
      <c r="I54" s="228">
        <f t="shared" si="14"/>
        <v>0.66700000000000004</v>
      </c>
      <c r="J54" s="267">
        <v>0</v>
      </c>
      <c r="K54" s="268">
        <v>0.66700000000000004</v>
      </c>
      <c r="L54" s="268">
        <v>0</v>
      </c>
      <c r="M54" s="270">
        <v>0</v>
      </c>
      <c r="N54" s="228">
        <f t="shared" si="1"/>
        <v>0</v>
      </c>
      <c r="O54" s="271">
        <v>0</v>
      </c>
      <c r="P54" s="269">
        <v>0</v>
      </c>
      <c r="Q54" s="266">
        <v>0</v>
      </c>
      <c r="AA54" s="134"/>
      <c r="AB54" s="134"/>
      <c r="AC54" s="134"/>
      <c r="AD54" s="134"/>
      <c r="AE54" s="134"/>
      <c r="AF54" s="134"/>
      <c r="AG54" s="134"/>
      <c r="AH54" s="134"/>
      <c r="AI54" s="134"/>
    </row>
    <row r="55" spans="1:35">
      <c r="B55" s="168" t="s">
        <v>337</v>
      </c>
      <c r="C55" s="265" t="s">
        <v>338</v>
      </c>
      <c r="D55" s="170">
        <f t="shared" si="20"/>
        <v>146.82345999999998</v>
      </c>
      <c r="E55" s="171">
        <f t="shared" si="22"/>
        <v>112.52101607048827</v>
      </c>
      <c r="F55" s="172">
        <f>SUM(F56:F60)</f>
        <v>109.571</v>
      </c>
      <c r="G55" s="173">
        <f>SUM(G56:G60)</f>
        <v>0</v>
      </c>
      <c r="H55" s="174">
        <f>SUM(H56:H60)</f>
        <v>2.950016070488279</v>
      </c>
      <c r="I55" s="171">
        <f t="shared" ref="I55:I118" si="28">SUM(J55:L55)</f>
        <v>30.35877392951172</v>
      </c>
      <c r="J55" s="172">
        <f t="shared" ref="J55:Q55" si="29">SUM(J56:J60)</f>
        <v>1.3773404325082832</v>
      </c>
      <c r="K55" s="173">
        <f t="shared" si="29"/>
        <v>28.730316968424493</v>
      </c>
      <c r="L55" s="173">
        <f t="shared" si="29"/>
        <v>0.25111652857894406</v>
      </c>
      <c r="M55" s="170">
        <f t="shared" si="29"/>
        <v>3.94367</v>
      </c>
      <c r="N55" s="171">
        <f t="shared" si="1"/>
        <v>0</v>
      </c>
      <c r="O55" s="176">
        <f>SUM(O56:O60)</f>
        <v>0</v>
      </c>
      <c r="P55" s="174">
        <f t="shared" si="29"/>
        <v>0</v>
      </c>
      <c r="Q55" s="171">
        <f t="shared" si="29"/>
        <v>0</v>
      </c>
      <c r="AA55" s="134"/>
      <c r="AB55" s="134"/>
      <c r="AC55" s="134"/>
      <c r="AD55" s="134"/>
      <c r="AE55" s="134"/>
      <c r="AF55" s="134"/>
      <c r="AG55" s="134"/>
      <c r="AH55" s="134"/>
      <c r="AI55" s="134"/>
    </row>
    <row r="56" spans="1:35">
      <c r="B56" s="285" t="s">
        <v>339</v>
      </c>
      <c r="C56" s="286" t="s">
        <v>340</v>
      </c>
      <c r="D56" s="189">
        <f t="shared" si="20"/>
        <v>109.571</v>
      </c>
      <c r="E56" s="228">
        <f t="shared" si="22"/>
        <v>109.571</v>
      </c>
      <c r="F56" s="274">
        <v>109.571</v>
      </c>
      <c r="G56" s="272">
        <v>0</v>
      </c>
      <c r="H56" s="273">
        <v>0</v>
      </c>
      <c r="I56" s="228">
        <f t="shared" si="28"/>
        <v>0</v>
      </c>
      <c r="J56" s="274">
        <v>0</v>
      </c>
      <c r="K56" s="272">
        <v>0</v>
      </c>
      <c r="L56" s="272">
        <v>0</v>
      </c>
      <c r="M56" s="275">
        <v>0</v>
      </c>
      <c r="N56" s="228">
        <f t="shared" si="1"/>
        <v>0</v>
      </c>
      <c r="O56" s="271">
        <v>0</v>
      </c>
      <c r="P56" s="269">
        <v>0</v>
      </c>
      <c r="Q56" s="287">
        <v>0</v>
      </c>
      <c r="AA56" s="134"/>
      <c r="AB56" s="134"/>
      <c r="AC56" s="134"/>
      <c r="AD56" s="134"/>
      <c r="AE56" s="134"/>
      <c r="AF56" s="134"/>
      <c r="AG56" s="134"/>
      <c r="AH56" s="134"/>
      <c r="AI56" s="134"/>
    </row>
    <row r="57" spans="1:35">
      <c r="B57" s="285" t="s">
        <v>341</v>
      </c>
      <c r="C57" s="286" t="s">
        <v>342</v>
      </c>
      <c r="D57" s="189">
        <f t="shared" si="20"/>
        <v>30.873999999999999</v>
      </c>
      <c r="E57" s="228">
        <f t="shared" si="22"/>
        <v>0</v>
      </c>
      <c r="F57" s="274">
        <v>0</v>
      </c>
      <c r="G57" s="272">
        <v>0</v>
      </c>
      <c r="H57" s="273">
        <v>0</v>
      </c>
      <c r="I57" s="228">
        <f t="shared" si="28"/>
        <v>27.236999999999998</v>
      </c>
      <c r="J57" s="274">
        <v>0</v>
      </c>
      <c r="K57" s="272">
        <v>27.236999999999998</v>
      </c>
      <c r="L57" s="272">
        <v>0</v>
      </c>
      <c r="M57" s="275">
        <v>3.637</v>
      </c>
      <c r="N57" s="228">
        <f t="shared" si="1"/>
        <v>0</v>
      </c>
      <c r="O57" s="271">
        <v>0</v>
      </c>
      <c r="P57" s="269">
        <v>0</v>
      </c>
      <c r="Q57" s="287">
        <v>0</v>
      </c>
      <c r="AA57" s="134"/>
      <c r="AB57" s="134"/>
      <c r="AC57" s="134"/>
      <c r="AD57" s="134"/>
      <c r="AE57" s="134"/>
      <c r="AF57" s="134"/>
      <c r="AG57" s="134"/>
      <c r="AH57" s="134"/>
      <c r="AI57" s="134"/>
    </row>
    <row r="58" spans="1:35">
      <c r="B58" s="285" t="s">
        <v>343</v>
      </c>
      <c r="C58" s="286" t="s">
        <v>344</v>
      </c>
      <c r="D58" s="189">
        <f t="shared" si="20"/>
        <v>0</v>
      </c>
      <c r="E58" s="228">
        <f t="shared" si="22"/>
        <v>0</v>
      </c>
      <c r="F58" s="274">
        <v>0</v>
      </c>
      <c r="G58" s="272">
        <v>0</v>
      </c>
      <c r="H58" s="273">
        <v>0</v>
      </c>
      <c r="I58" s="228">
        <f t="shared" si="28"/>
        <v>0</v>
      </c>
      <c r="J58" s="274">
        <v>0</v>
      </c>
      <c r="K58" s="272">
        <v>0</v>
      </c>
      <c r="L58" s="272">
        <v>0</v>
      </c>
      <c r="M58" s="275">
        <v>0</v>
      </c>
      <c r="N58" s="228">
        <f t="shared" si="1"/>
        <v>0</v>
      </c>
      <c r="O58" s="271">
        <v>0</v>
      </c>
      <c r="P58" s="269">
        <v>0</v>
      </c>
      <c r="Q58" s="287">
        <v>0</v>
      </c>
      <c r="AA58" s="134"/>
      <c r="AB58" s="134"/>
      <c r="AC58" s="134"/>
      <c r="AD58" s="134"/>
      <c r="AE58" s="134"/>
      <c r="AF58" s="134"/>
      <c r="AG58" s="134"/>
      <c r="AH58" s="134"/>
      <c r="AI58" s="134"/>
    </row>
    <row r="59" spans="1:35" s="134" customFormat="1">
      <c r="A59" s="136"/>
      <c r="B59" s="285" t="s">
        <v>345</v>
      </c>
      <c r="C59" s="286" t="s">
        <v>346</v>
      </c>
      <c r="D59" s="189">
        <f t="shared" si="20"/>
        <v>0</v>
      </c>
      <c r="E59" s="228">
        <f t="shared" si="22"/>
        <v>0</v>
      </c>
      <c r="F59" s="274">
        <v>0</v>
      </c>
      <c r="G59" s="272">
        <v>0</v>
      </c>
      <c r="H59" s="273">
        <v>0</v>
      </c>
      <c r="I59" s="228">
        <f t="shared" si="28"/>
        <v>0</v>
      </c>
      <c r="J59" s="274">
        <v>0</v>
      </c>
      <c r="K59" s="272">
        <v>0</v>
      </c>
      <c r="L59" s="272">
        <v>0</v>
      </c>
      <c r="M59" s="275">
        <v>0</v>
      </c>
      <c r="N59" s="228">
        <f t="shared" si="1"/>
        <v>0</v>
      </c>
      <c r="O59" s="271">
        <v>0</v>
      </c>
      <c r="P59" s="269">
        <v>0</v>
      </c>
      <c r="Q59" s="287">
        <v>0</v>
      </c>
    </row>
    <row r="60" spans="1:35" s="134" customFormat="1" ht="15" thickBot="1">
      <c r="A60" s="136"/>
      <c r="B60" s="288" t="s">
        <v>347</v>
      </c>
      <c r="C60" s="276" t="s">
        <v>348</v>
      </c>
      <c r="D60" s="198">
        <f t="shared" si="20"/>
        <v>6.3784599999999987</v>
      </c>
      <c r="E60" s="238">
        <f t="shared" si="22"/>
        <v>2.950016070488279</v>
      </c>
      <c r="F60" s="289">
        <v>0</v>
      </c>
      <c r="G60" s="290">
        <v>0</v>
      </c>
      <c r="H60" s="291">
        <v>2.950016070488279</v>
      </c>
      <c r="I60" s="238">
        <f t="shared" si="28"/>
        <v>3.1217739295117202</v>
      </c>
      <c r="J60" s="289">
        <v>1.3773404325082832</v>
      </c>
      <c r="K60" s="290">
        <v>1.4933169684244934</v>
      </c>
      <c r="L60" s="290">
        <v>0.25111652857894406</v>
      </c>
      <c r="M60" s="292">
        <v>0.30667</v>
      </c>
      <c r="N60" s="228">
        <f t="shared" si="1"/>
        <v>0</v>
      </c>
      <c r="O60" s="293">
        <v>0</v>
      </c>
      <c r="P60" s="294">
        <v>0</v>
      </c>
      <c r="Q60" s="295">
        <v>0</v>
      </c>
    </row>
    <row r="61" spans="1:35">
      <c r="B61" s="168" t="s">
        <v>349</v>
      </c>
      <c r="C61" s="265" t="s">
        <v>350</v>
      </c>
      <c r="D61" s="170">
        <f t="shared" si="20"/>
        <v>0</v>
      </c>
      <c r="E61" s="171">
        <f t="shared" si="22"/>
        <v>0</v>
      </c>
      <c r="F61" s="172">
        <f>F62+F63</f>
        <v>0</v>
      </c>
      <c r="G61" s="173">
        <f>G62+G63</f>
        <v>0</v>
      </c>
      <c r="H61" s="174">
        <f>H62+H63</f>
        <v>0</v>
      </c>
      <c r="I61" s="171">
        <f t="shared" si="28"/>
        <v>0</v>
      </c>
      <c r="J61" s="172">
        <f t="shared" ref="J61:Q61" si="30">J62+J63</f>
        <v>0</v>
      </c>
      <c r="K61" s="173">
        <f t="shared" si="30"/>
        <v>0</v>
      </c>
      <c r="L61" s="173">
        <f t="shared" si="30"/>
        <v>0</v>
      </c>
      <c r="M61" s="170">
        <f t="shared" si="30"/>
        <v>0</v>
      </c>
      <c r="N61" s="171">
        <f t="shared" si="1"/>
        <v>0</v>
      </c>
      <c r="O61" s="176">
        <f>O62+O63</f>
        <v>0</v>
      </c>
      <c r="P61" s="174">
        <f t="shared" si="30"/>
        <v>0</v>
      </c>
      <c r="Q61" s="171">
        <f t="shared" si="30"/>
        <v>0</v>
      </c>
      <c r="AA61" s="134"/>
      <c r="AB61" s="134"/>
      <c r="AC61" s="134"/>
      <c r="AD61" s="134"/>
      <c r="AE61" s="134"/>
      <c r="AF61" s="134"/>
      <c r="AG61" s="134"/>
      <c r="AH61" s="134"/>
      <c r="AI61" s="134"/>
    </row>
    <row r="62" spans="1:35">
      <c r="B62" s="285" t="s">
        <v>351</v>
      </c>
      <c r="C62" s="286" t="s">
        <v>352</v>
      </c>
      <c r="D62" s="189">
        <f t="shared" si="20"/>
        <v>0</v>
      </c>
      <c r="E62" s="190">
        <f t="shared" si="22"/>
        <v>0</v>
      </c>
      <c r="F62" s="296">
        <v>0</v>
      </c>
      <c r="G62" s="297">
        <v>0</v>
      </c>
      <c r="H62" s="298">
        <v>0</v>
      </c>
      <c r="I62" s="190">
        <f t="shared" si="28"/>
        <v>0</v>
      </c>
      <c r="J62" s="296">
        <v>0</v>
      </c>
      <c r="K62" s="297">
        <v>0</v>
      </c>
      <c r="L62" s="297">
        <v>0</v>
      </c>
      <c r="M62" s="299">
        <v>0</v>
      </c>
      <c r="N62" s="190">
        <f t="shared" si="1"/>
        <v>0</v>
      </c>
      <c r="O62" s="300">
        <v>0</v>
      </c>
      <c r="P62" s="298">
        <v>0</v>
      </c>
      <c r="Q62" s="301">
        <v>0</v>
      </c>
      <c r="AA62" s="134"/>
      <c r="AB62" s="134"/>
      <c r="AC62" s="134"/>
      <c r="AD62" s="134"/>
      <c r="AE62" s="134"/>
      <c r="AF62" s="134"/>
      <c r="AG62" s="134"/>
      <c r="AH62" s="134"/>
      <c r="AI62" s="134"/>
    </row>
    <row r="63" spans="1:35" ht="15" thickBot="1">
      <c r="B63" s="288" t="s">
        <v>353</v>
      </c>
      <c r="C63" s="276" t="s">
        <v>354</v>
      </c>
      <c r="D63" s="198">
        <f t="shared" si="20"/>
        <v>0</v>
      </c>
      <c r="E63" s="199">
        <f t="shared" si="22"/>
        <v>0</v>
      </c>
      <c r="F63" s="302">
        <v>0</v>
      </c>
      <c r="G63" s="303">
        <v>0</v>
      </c>
      <c r="H63" s="304">
        <v>0</v>
      </c>
      <c r="I63" s="199">
        <f t="shared" si="28"/>
        <v>0</v>
      </c>
      <c r="J63" s="302">
        <v>0</v>
      </c>
      <c r="K63" s="303">
        <v>0</v>
      </c>
      <c r="L63" s="303">
        <v>0</v>
      </c>
      <c r="M63" s="305">
        <v>0</v>
      </c>
      <c r="N63" s="190">
        <f t="shared" si="1"/>
        <v>0</v>
      </c>
      <c r="O63" s="306">
        <v>0</v>
      </c>
      <c r="P63" s="304">
        <v>0</v>
      </c>
      <c r="Q63" s="307">
        <v>0</v>
      </c>
      <c r="AA63" s="134"/>
      <c r="AB63" s="134"/>
      <c r="AC63" s="134"/>
      <c r="AD63" s="134"/>
      <c r="AE63" s="134"/>
      <c r="AF63" s="134"/>
      <c r="AG63" s="134"/>
      <c r="AH63" s="134"/>
      <c r="AI63" s="134"/>
    </row>
    <row r="64" spans="1:35">
      <c r="B64" s="168" t="s">
        <v>355</v>
      </c>
      <c r="C64" s="265" t="s">
        <v>356</v>
      </c>
      <c r="D64" s="170">
        <f t="shared" si="20"/>
        <v>29.393989999999999</v>
      </c>
      <c r="E64" s="171">
        <f t="shared" si="22"/>
        <v>3.4983200000000001</v>
      </c>
      <c r="F64" s="172">
        <f>SUM(F65:F78)</f>
        <v>0</v>
      </c>
      <c r="G64" s="173">
        <f>SUM(G65:G78)</f>
        <v>3.4064000000000001</v>
      </c>
      <c r="H64" s="174">
        <f>SUM(H65:H78)</f>
        <v>9.1920000000000002E-2</v>
      </c>
      <c r="I64" s="171">
        <f t="shared" si="28"/>
        <v>8.6882899999999985</v>
      </c>
      <c r="J64" s="172">
        <f t="shared" ref="J64:Q64" si="31">SUM(J65:J78)</f>
        <v>0.22346000000000002</v>
      </c>
      <c r="K64" s="173">
        <f t="shared" si="31"/>
        <v>8.4228299999999994</v>
      </c>
      <c r="L64" s="173">
        <f t="shared" si="31"/>
        <v>4.2000000000000003E-2</v>
      </c>
      <c r="M64" s="170">
        <f t="shared" si="31"/>
        <v>0</v>
      </c>
      <c r="N64" s="171">
        <f t="shared" si="1"/>
        <v>15.199580000000001</v>
      </c>
      <c r="O64" s="176">
        <f>SUM(O65:O78)</f>
        <v>15.199580000000001</v>
      </c>
      <c r="P64" s="174">
        <f t="shared" si="31"/>
        <v>0</v>
      </c>
      <c r="Q64" s="171">
        <f t="shared" si="31"/>
        <v>2.0078</v>
      </c>
      <c r="AA64" s="134"/>
      <c r="AB64" s="134"/>
      <c r="AC64" s="134"/>
      <c r="AD64" s="134"/>
      <c r="AE64" s="134"/>
      <c r="AF64" s="134"/>
      <c r="AG64" s="134"/>
      <c r="AH64" s="134"/>
      <c r="AI64" s="134"/>
    </row>
    <row r="65" spans="1:35">
      <c r="B65" s="285" t="s">
        <v>357</v>
      </c>
      <c r="C65" s="286" t="s">
        <v>358</v>
      </c>
      <c r="D65" s="189">
        <f t="shared" si="20"/>
        <v>0</v>
      </c>
      <c r="E65" s="190">
        <f t="shared" si="22"/>
        <v>0</v>
      </c>
      <c r="F65" s="296">
        <v>0</v>
      </c>
      <c r="G65" s="297">
        <v>0</v>
      </c>
      <c r="H65" s="298">
        <v>0</v>
      </c>
      <c r="I65" s="190">
        <f t="shared" si="28"/>
        <v>0</v>
      </c>
      <c r="J65" s="296">
        <v>0</v>
      </c>
      <c r="K65" s="297">
        <v>0</v>
      </c>
      <c r="L65" s="297">
        <v>0</v>
      </c>
      <c r="M65" s="299">
        <v>0</v>
      </c>
      <c r="N65" s="190">
        <f t="shared" si="1"/>
        <v>0</v>
      </c>
      <c r="O65" s="308">
        <v>0</v>
      </c>
      <c r="P65" s="309">
        <v>0</v>
      </c>
      <c r="Q65" s="301">
        <v>0</v>
      </c>
      <c r="AA65" s="134"/>
      <c r="AB65" s="134"/>
      <c r="AC65" s="134"/>
      <c r="AD65" s="134"/>
      <c r="AE65" s="134"/>
      <c r="AF65" s="134"/>
      <c r="AG65" s="134"/>
      <c r="AH65" s="134"/>
      <c r="AI65" s="134"/>
    </row>
    <row r="66" spans="1:35">
      <c r="B66" s="285" t="s">
        <v>359</v>
      </c>
      <c r="C66" s="286" t="s">
        <v>360</v>
      </c>
      <c r="D66" s="189">
        <f t="shared" si="20"/>
        <v>0</v>
      </c>
      <c r="E66" s="190">
        <f t="shared" si="22"/>
        <v>0</v>
      </c>
      <c r="F66" s="296">
        <v>0</v>
      </c>
      <c r="G66" s="297">
        <v>0</v>
      </c>
      <c r="H66" s="298">
        <v>0</v>
      </c>
      <c r="I66" s="190">
        <f t="shared" si="28"/>
        <v>0</v>
      </c>
      <c r="J66" s="296">
        <v>0</v>
      </c>
      <c r="K66" s="297">
        <v>0</v>
      </c>
      <c r="L66" s="297">
        <v>0</v>
      </c>
      <c r="M66" s="299">
        <v>0</v>
      </c>
      <c r="N66" s="190">
        <f t="shared" si="1"/>
        <v>0</v>
      </c>
      <c r="O66" s="308">
        <v>0</v>
      </c>
      <c r="P66" s="309">
        <v>0</v>
      </c>
      <c r="Q66" s="301">
        <v>0</v>
      </c>
      <c r="AA66" s="134"/>
      <c r="AB66" s="134"/>
      <c r="AC66" s="134"/>
      <c r="AD66" s="134"/>
      <c r="AE66" s="134"/>
      <c r="AF66" s="134"/>
      <c r="AG66" s="134"/>
      <c r="AH66" s="134"/>
      <c r="AI66" s="134"/>
    </row>
    <row r="67" spans="1:35">
      <c r="B67" s="285" t="s">
        <v>361</v>
      </c>
      <c r="C67" s="286" t="s">
        <v>362</v>
      </c>
      <c r="D67" s="189">
        <f t="shared" si="20"/>
        <v>0</v>
      </c>
      <c r="E67" s="190">
        <f t="shared" si="22"/>
        <v>0</v>
      </c>
      <c r="F67" s="296">
        <v>0</v>
      </c>
      <c r="G67" s="297">
        <v>0</v>
      </c>
      <c r="H67" s="298">
        <v>0</v>
      </c>
      <c r="I67" s="190">
        <f t="shared" si="28"/>
        <v>0</v>
      </c>
      <c r="J67" s="296">
        <v>0</v>
      </c>
      <c r="K67" s="297">
        <v>0</v>
      </c>
      <c r="L67" s="297">
        <v>0</v>
      </c>
      <c r="M67" s="299">
        <v>0</v>
      </c>
      <c r="N67" s="190">
        <f t="shared" si="1"/>
        <v>0</v>
      </c>
      <c r="O67" s="308">
        <v>0</v>
      </c>
      <c r="P67" s="309">
        <v>0</v>
      </c>
      <c r="Q67" s="301">
        <v>0</v>
      </c>
      <c r="AA67" s="134"/>
      <c r="AB67" s="134"/>
      <c r="AC67" s="134"/>
      <c r="AD67" s="134"/>
      <c r="AE67" s="134"/>
      <c r="AF67" s="134"/>
      <c r="AG67" s="134"/>
      <c r="AH67" s="134"/>
      <c r="AI67" s="134"/>
    </row>
    <row r="68" spans="1:35">
      <c r="B68" s="285" t="s">
        <v>363</v>
      </c>
      <c r="C68" s="286" t="s">
        <v>364</v>
      </c>
      <c r="D68" s="189">
        <f t="shared" si="20"/>
        <v>10.585509999999999</v>
      </c>
      <c r="E68" s="190">
        <f t="shared" si="22"/>
        <v>3.4983200000000001</v>
      </c>
      <c r="F68" s="296">
        <v>0</v>
      </c>
      <c r="G68" s="297">
        <v>3.4064000000000001</v>
      </c>
      <c r="H68" s="298">
        <v>9.1920000000000002E-2</v>
      </c>
      <c r="I68" s="190">
        <f t="shared" si="28"/>
        <v>4.97309</v>
      </c>
      <c r="J68" s="296">
        <v>0.22346000000000002</v>
      </c>
      <c r="K68" s="297">
        <v>4.70763</v>
      </c>
      <c r="L68" s="297">
        <v>4.2000000000000003E-2</v>
      </c>
      <c r="M68" s="299">
        <v>0</v>
      </c>
      <c r="N68" s="190">
        <f t="shared" si="1"/>
        <v>2.1141000000000001</v>
      </c>
      <c r="O68" s="308">
        <v>2.1141000000000001</v>
      </c>
      <c r="P68" s="309">
        <v>0</v>
      </c>
      <c r="Q68" s="301">
        <v>0</v>
      </c>
      <c r="AA68" s="134"/>
      <c r="AB68" s="134"/>
      <c r="AC68" s="134"/>
      <c r="AD68" s="134"/>
      <c r="AE68" s="134"/>
      <c r="AF68" s="134"/>
      <c r="AG68" s="134"/>
      <c r="AH68" s="134"/>
      <c r="AI68" s="134"/>
    </row>
    <row r="69" spans="1:35">
      <c r="B69" s="285" t="s">
        <v>365</v>
      </c>
      <c r="C69" s="286" t="s">
        <v>366</v>
      </c>
      <c r="D69" s="189">
        <f t="shared" si="20"/>
        <v>0</v>
      </c>
      <c r="E69" s="190">
        <f t="shared" si="22"/>
        <v>0</v>
      </c>
      <c r="F69" s="296">
        <v>0</v>
      </c>
      <c r="G69" s="297">
        <v>0</v>
      </c>
      <c r="H69" s="298">
        <v>0</v>
      </c>
      <c r="I69" s="190">
        <f t="shared" si="28"/>
        <v>0</v>
      </c>
      <c r="J69" s="296">
        <v>0</v>
      </c>
      <c r="K69" s="297">
        <v>0</v>
      </c>
      <c r="L69" s="297">
        <v>0</v>
      </c>
      <c r="M69" s="299">
        <v>0</v>
      </c>
      <c r="N69" s="190">
        <f t="shared" si="1"/>
        <v>0</v>
      </c>
      <c r="O69" s="308">
        <v>0</v>
      </c>
      <c r="P69" s="309">
        <v>0</v>
      </c>
      <c r="Q69" s="301">
        <v>0</v>
      </c>
      <c r="AA69" s="134"/>
      <c r="AB69" s="134"/>
      <c r="AC69" s="134"/>
      <c r="AD69" s="134"/>
      <c r="AE69" s="134"/>
      <c r="AF69" s="134"/>
      <c r="AG69" s="134"/>
      <c r="AH69" s="134"/>
      <c r="AI69" s="134"/>
    </row>
    <row r="70" spans="1:35">
      <c r="B70" s="285" t="s">
        <v>367</v>
      </c>
      <c r="C70" s="286" t="s">
        <v>368</v>
      </c>
      <c r="D70" s="189">
        <f t="shared" si="20"/>
        <v>0</v>
      </c>
      <c r="E70" s="190">
        <f t="shared" si="22"/>
        <v>0</v>
      </c>
      <c r="F70" s="296">
        <v>0</v>
      </c>
      <c r="G70" s="297">
        <v>0</v>
      </c>
      <c r="H70" s="298">
        <v>0</v>
      </c>
      <c r="I70" s="190">
        <f t="shared" si="28"/>
        <v>0</v>
      </c>
      <c r="J70" s="296">
        <v>0</v>
      </c>
      <c r="K70" s="297">
        <v>0</v>
      </c>
      <c r="L70" s="297">
        <v>0</v>
      </c>
      <c r="M70" s="299">
        <v>0</v>
      </c>
      <c r="N70" s="190">
        <f t="shared" si="1"/>
        <v>0</v>
      </c>
      <c r="O70" s="308">
        <v>0</v>
      </c>
      <c r="P70" s="309">
        <v>0</v>
      </c>
      <c r="Q70" s="301">
        <v>0</v>
      </c>
      <c r="AA70" s="134"/>
      <c r="AB70" s="134"/>
      <c r="AC70" s="134"/>
      <c r="AD70" s="134"/>
      <c r="AE70" s="134"/>
      <c r="AF70" s="134"/>
      <c r="AG70" s="134"/>
      <c r="AH70" s="134"/>
      <c r="AI70" s="134"/>
    </row>
    <row r="71" spans="1:35">
      <c r="B71" s="285" t="s">
        <v>369</v>
      </c>
      <c r="C71" s="286" t="s">
        <v>370</v>
      </c>
      <c r="D71" s="189">
        <f t="shared" si="20"/>
        <v>13.08548</v>
      </c>
      <c r="E71" s="190">
        <f t="shared" si="22"/>
        <v>0</v>
      </c>
      <c r="F71" s="296">
        <v>0</v>
      </c>
      <c r="G71" s="297">
        <v>0</v>
      </c>
      <c r="H71" s="298">
        <v>0</v>
      </c>
      <c r="I71" s="190">
        <f t="shared" si="28"/>
        <v>0</v>
      </c>
      <c r="J71" s="296">
        <v>0</v>
      </c>
      <c r="K71" s="297">
        <v>0</v>
      </c>
      <c r="L71" s="297">
        <v>0</v>
      </c>
      <c r="M71" s="299">
        <v>0</v>
      </c>
      <c r="N71" s="190">
        <f t="shared" si="1"/>
        <v>13.08548</v>
      </c>
      <c r="O71" s="308">
        <v>13.08548</v>
      </c>
      <c r="P71" s="309">
        <v>0</v>
      </c>
      <c r="Q71" s="301">
        <v>0</v>
      </c>
      <c r="AA71" s="134"/>
      <c r="AB71" s="134"/>
      <c r="AC71" s="134"/>
      <c r="AD71" s="134"/>
      <c r="AE71" s="134"/>
      <c r="AF71" s="134"/>
      <c r="AG71" s="134"/>
      <c r="AH71" s="134"/>
      <c r="AI71" s="134"/>
    </row>
    <row r="72" spans="1:35">
      <c r="B72" s="285" t="s">
        <v>371</v>
      </c>
      <c r="C72" s="286" t="s">
        <v>372</v>
      </c>
      <c r="D72" s="189">
        <f t="shared" si="20"/>
        <v>0</v>
      </c>
      <c r="E72" s="190">
        <f t="shared" si="22"/>
        <v>0</v>
      </c>
      <c r="F72" s="296">
        <v>0</v>
      </c>
      <c r="G72" s="297">
        <v>0</v>
      </c>
      <c r="H72" s="298">
        <v>0</v>
      </c>
      <c r="I72" s="190">
        <f t="shared" si="28"/>
        <v>0</v>
      </c>
      <c r="J72" s="296">
        <v>0</v>
      </c>
      <c r="K72" s="297">
        <v>0</v>
      </c>
      <c r="L72" s="297">
        <v>0</v>
      </c>
      <c r="M72" s="299">
        <v>0</v>
      </c>
      <c r="N72" s="190">
        <f t="shared" si="1"/>
        <v>0</v>
      </c>
      <c r="O72" s="308">
        <v>0</v>
      </c>
      <c r="P72" s="309">
        <v>0</v>
      </c>
      <c r="Q72" s="301">
        <v>0</v>
      </c>
      <c r="AA72" s="134"/>
      <c r="AB72" s="134"/>
      <c r="AC72" s="134"/>
      <c r="AD72" s="134"/>
      <c r="AE72" s="134"/>
      <c r="AF72" s="134"/>
      <c r="AG72" s="134"/>
      <c r="AH72" s="134"/>
      <c r="AI72" s="134"/>
    </row>
    <row r="73" spans="1:35">
      <c r="B73" s="285" t="s">
        <v>373</v>
      </c>
      <c r="C73" s="286" t="s">
        <v>374</v>
      </c>
      <c r="D73" s="189">
        <f t="shared" si="20"/>
        <v>3.7151999999999998</v>
      </c>
      <c r="E73" s="190">
        <f t="shared" si="22"/>
        <v>0</v>
      </c>
      <c r="F73" s="296">
        <v>0</v>
      </c>
      <c r="G73" s="297">
        <v>0</v>
      </c>
      <c r="H73" s="298">
        <v>0</v>
      </c>
      <c r="I73" s="190">
        <f t="shared" si="28"/>
        <v>3.7151999999999998</v>
      </c>
      <c r="J73" s="296">
        <v>0</v>
      </c>
      <c r="K73" s="297">
        <v>3.7151999999999998</v>
      </c>
      <c r="L73" s="297">
        <v>0</v>
      </c>
      <c r="M73" s="299">
        <v>0</v>
      </c>
      <c r="N73" s="190">
        <f t="shared" si="1"/>
        <v>0</v>
      </c>
      <c r="O73" s="308">
        <v>0</v>
      </c>
      <c r="P73" s="309">
        <v>0</v>
      </c>
      <c r="Q73" s="301">
        <v>0</v>
      </c>
      <c r="AA73" s="134"/>
      <c r="AB73" s="134"/>
      <c r="AC73" s="134"/>
      <c r="AD73" s="134"/>
      <c r="AE73" s="134"/>
      <c r="AF73" s="134"/>
      <c r="AG73" s="134"/>
      <c r="AH73" s="134"/>
      <c r="AI73" s="134"/>
    </row>
    <row r="74" spans="1:35">
      <c r="B74" s="285" t="s">
        <v>375</v>
      </c>
      <c r="C74" s="286" t="s">
        <v>376</v>
      </c>
      <c r="D74" s="189">
        <f t="shared" si="20"/>
        <v>0</v>
      </c>
      <c r="E74" s="190">
        <f t="shared" si="22"/>
        <v>0</v>
      </c>
      <c r="F74" s="296">
        <v>0</v>
      </c>
      <c r="G74" s="297">
        <v>0</v>
      </c>
      <c r="H74" s="298">
        <v>0</v>
      </c>
      <c r="I74" s="190">
        <f t="shared" si="28"/>
        <v>0</v>
      </c>
      <c r="J74" s="296">
        <v>0</v>
      </c>
      <c r="K74" s="297">
        <v>0</v>
      </c>
      <c r="L74" s="297">
        <v>0</v>
      </c>
      <c r="M74" s="299">
        <v>0</v>
      </c>
      <c r="N74" s="190">
        <f t="shared" ref="N74:N137" si="32">+O74+P74</f>
        <v>0</v>
      </c>
      <c r="O74" s="308">
        <v>0</v>
      </c>
      <c r="P74" s="309">
        <v>0</v>
      </c>
      <c r="Q74" s="301">
        <v>0</v>
      </c>
      <c r="AA74" s="134"/>
      <c r="AB74" s="134"/>
      <c r="AC74" s="134"/>
      <c r="AD74" s="134"/>
      <c r="AE74" s="134"/>
      <c r="AF74" s="134"/>
      <c r="AG74" s="134"/>
      <c r="AH74" s="134"/>
      <c r="AI74" s="134"/>
    </row>
    <row r="75" spans="1:35">
      <c r="B75" s="285" t="s">
        <v>377</v>
      </c>
      <c r="C75" s="286" t="s">
        <v>378</v>
      </c>
      <c r="D75" s="189">
        <f t="shared" si="20"/>
        <v>1.9750000000000001</v>
      </c>
      <c r="E75" s="190">
        <f t="shared" si="22"/>
        <v>0</v>
      </c>
      <c r="F75" s="296">
        <v>0</v>
      </c>
      <c r="G75" s="297">
        <v>0</v>
      </c>
      <c r="H75" s="298">
        <v>0</v>
      </c>
      <c r="I75" s="190">
        <f t="shared" si="28"/>
        <v>0</v>
      </c>
      <c r="J75" s="296">
        <v>0</v>
      </c>
      <c r="K75" s="297">
        <v>0</v>
      </c>
      <c r="L75" s="297">
        <v>0</v>
      </c>
      <c r="M75" s="299">
        <v>0</v>
      </c>
      <c r="N75" s="190">
        <f t="shared" si="32"/>
        <v>0</v>
      </c>
      <c r="O75" s="308">
        <v>0</v>
      </c>
      <c r="P75" s="309">
        <v>0</v>
      </c>
      <c r="Q75" s="301">
        <v>1.9750000000000001</v>
      </c>
      <c r="AA75" s="134"/>
      <c r="AB75" s="134"/>
      <c r="AC75" s="134"/>
      <c r="AD75" s="134"/>
      <c r="AE75" s="134"/>
      <c r="AF75" s="134"/>
      <c r="AG75" s="134"/>
      <c r="AH75" s="134"/>
      <c r="AI75" s="134"/>
    </row>
    <row r="76" spans="1:35">
      <c r="B76" s="285" t="s">
        <v>379</v>
      </c>
      <c r="C76" s="286" t="s">
        <v>380</v>
      </c>
      <c r="D76" s="189">
        <f t="shared" si="20"/>
        <v>0</v>
      </c>
      <c r="E76" s="190">
        <f t="shared" si="22"/>
        <v>0</v>
      </c>
      <c r="F76" s="296">
        <v>0</v>
      </c>
      <c r="G76" s="297">
        <v>0</v>
      </c>
      <c r="H76" s="298">
        <v>0</v>
      </c>
      <c r="I76" s="190">
        <f t="shared" si="28"/>
        <v>0</v>
      </c>
      <c r="J76" s="296">
        <v>0</v>
      </c>
      <c r="K76" s="297">
        <v>0</v>
      </c>
      <c r="L76" s="297">
        <v>0</v>
      </c>
      <c r="M76" s="299">
        <v>0</v>
      </c>
      <c r="N76" s="190">
        <f t="shared" si="32"/>
        <v>0</v>
      </c>
      <c r="O76" s="308">
        <v>0</v>
      </c>
      <c r="P76" s="309">
        <v>0</v>
      </c>
      <c r="Q76" s="301">
        <v>0</v>
      </c>
      <c r="AA76" s="134"/>
      <c r="AB76" s="134"/>
      <c r="AC76" s="134"/>
      <c r="AD76" s="134"/>
      <c r="AE76" s="134"/>
      <c r="AF76" s="134"/>
      <c r="AG76" s="134"/>
      <c r="AH76" s="134"/>
      <c r="AI76" s="134"/>
    </row>
    <row r="77" spans="1:35">
      <c r="B77" s="285" t="s">
        <v>381</v>
      </c>
      <c r="C77" s="286" t="s">
        <v>382</v>
      </c>
      <c r="D77" s="189">
        <f t="shared" si="20"/>
        <v>0</v>
      </c>
      <c r="E77" s="190">
        <f t="shared" si="22"/>
        <v>0</v>
      </c>
      <c r="F77" s="296">
        <v>0</v>
      </c>
      <c r="G77" s="297">
        <v>0</v>
      </c>
      <c r="H77" s="298">
        <v>0</v>
      </c>
      <c r="I77" s="190">
        <f t="shared" si="28"/>
        <v>0</v>
      </c>
      <c r="J77" s="296">
        <v>0</v>
      </c>
      <c r="K77" s="297">
        <v>0</v>
      </c>
      <c r="L77" s="297">
        <v>0</v>
      </c>
      <c r="M77" s="299">
        <v>0</v>
      </c>
      <c r="N77" s="190">
        <f t="shared" si="32"/>
        <v>0</v>
      </c>
      <c r="O77" s="308">
        <v>0</v>
      </c>
      <c r="P77" s="309">
        <v>0</v>
      </c>
      <c r="Q77" s="301">
        <v>0</v>
      </c>
      <c r="AA77" s="134"/>
      <c r="AB77" s="134"/>
      <c r="AC77" s="134"/>
      <c r="AD77" s="134"/>
      <c r="AE77" s="134"/>
      <c r="AF77" s="134"/>
      <c r="AG77" s="134"/>
      <c r="AH77" s="134"/>
      <c r="AI77" s="134"/>
    </row>
    <row r="78" spans="1:35" ht="15" thickBot="1">
      <c r="B78" s="310" t="s">
        <v>383</v>
      </c>
      <c r="C78" s="311" t="s">
        <v>384</v>
      </c>
      <c r="D78" s="312">
        <f t="shared" si="20"/>
        <v>3.2799999999999996E-2</v>
      </c>
      <c r="E78" s="313">
        <f t="shared" si="22"/>
        <v>0</v>
      </c>
      <c r="F78" s="314">
        <v>0</v>
      </c>
      <c r="G78" s="315">
        <v>0</v>
      </c>
      <c r="H78" s="316">
        <v>0</v>
      </c>
      <c r="I78" s="313">
        <f t="shared" si="28"/>
        <v>0</v>
      </c>
      <c r="J78" s="314">
        <v>0</v>
      </c>
      <c r="K78" s="315">
        <v>0</v>
      </c>
      <c r="L78" s="315">
        <v>0</v>
      </c>
      <c r="M78" s="317">
        <v>0</v>
      </c>
      <c r="N78" s="190">
        <f t="shared" si="32"/>
        <v>0</v>
      </c>
      <c r="O78" s="318">
        <v>0</v>
      </c>
      <c r="P78" s="319">
        <v>0</v>
      </c>
      <c r="Q78" s="320">
        <v>3.2799999999999996E-2</v>
      </c>
      <c r="AA78" s="134"/>
      <c r="AB78" s="134"/>
      <c r="AC78" s="134"/>
      <c r="AD78" s="134"/>
      <c r="AE78" s="134"/>
      <c r="AF78" s="134"/>
      <c r="AG78" s="134"/>
      <c r="AH78" s="134"/>
      <c r="AI78" s="134"/>
    </row>
    <row r="79" spans="1:35" ht="15" thickBot="1">
      <c r="B79" s="321" t="s">
        <v>385</v>
      </c>
      <c r="C79" s="322" t="s">
        <v>386</v>
      </c>
      <c r="D79" s="323">
        <f t="shared" si="20"/>
        <v>0</v>
      </c>
      <c r="E79" s="324">
        <f t="shared" si="22"/>
        <v>0</v>
      </c>
      <c r="F79" s="325">
        <v>0</v>
      </c>
      <c r="G79" s="326">
        <v>0</v>
      </c>
      <c r="H79" s="327">
        <v>0</v>
      </c>
      <c r="I79" s="324">
        <f t="shared" si="28"/>
        <v>0</v>
      </c>
      <c r="J79" s="325">
        <v>0</v>
      </c>
      <c r="K79" s="326">
        <v>0</v>
      </c>
      <c r="L79" s="326">
        <v>0</v>
      </c>
      <c r="M79" s="328">
        <v>0</v>
      </c>
      <c r="N79" s="324">
        <f t="shared" si="32"/>
        <v>0</v>
      </c>
      <c r="O79" s="329">
        <v>0</v>
      </c>
      <c r="P79" s="330">
        <v>0</v>
      </c>
      <c r="Q79" s="331">
        <v>0</v>
      </c>
      <c r="AA79" s="134"/>
      <c r="AB79" s="134"/>
      <c r="AC79" s="134"/>
      <c r="AD79" s="134"/>
      <c r="AE79" s="134"/>
      <c r="AF79" s="134"/>
      <c r="AG79" s="134"/>
      <c r="AH79" s="134"/>
      <c r="AI79" s="134"/>
    </row>
    <row r="80" spans="1:35">
      <c r="A80" s="332"/>
      <c r="B80" s="168" t="s">
        <v>387</v>
      </c>
      <c r="C80" s="227" t="s">
        <v>388</v>
      </c>
      <c r="D80" s="170">
        <f t="shared" si="20"/>
        <v>136.97062</v>
      </c>
      <c r="E80" s="171">
        <f t="shared" si="22"/>
        <v>56.433490000000006</v>
      </c>
      <c r="F80" s="172">
        <f>SUM(F81:F87)</f>
        <v>10.36694</v>
      </c>
      <c r="G80" s="173">
        <f>SUM(G81:G87)</f>
        <v>10.116150000000001</v>
      </c>
      <c r="H80" s="174">
        <f>SUM(H81:H87)</f>
        <v>35.950400000000002</v>
      </c>
      <c r="I80" s="171">
        <f t="shared" si="28"/>
        <v>68.452539999999999</v>
      </c>
      <c r="J80" s="172">
        <f t="shared" ref="J80:Q80" si="33">SUM(J81:J87)</f>
        <v>10.98352</v>
      </c>
      <c r="K80" s="173">
        <f t="shared" si="33"/>
        <v>54.549869999999999</v>
      </c>
      <c r="L80" s="173">
        <f t="shared" si="33"/>
        <v>2.9191499999999997</v>
      </c>
      <c r="M80" s="170">
        <f t="shared" si="33"/>
        <v>1.4073099999999998</v>
      </c>
      <c r="N80" s="171">
        <f t="shared" si="32"/>
        <v>10.24419</v>
      </c>
      <c r="O80" s="176">
        <f>SUM(O81:O87)</f>
        <v>10.24419</v>
      </c>
      <c r="P80" s="174">
        <f t="shared" si="33"/>
        <v>0</v>
      </c>
      <c r="Q80" s="171">
        <f t="shared" si="33"/>
        <v>0.43308999999999997</v>
      </c>
      <c r="AA80" s="134"/>
      <c r="AB80" s="134"/>
      <c r="AC80" s="134"/>
      <c r="AD80" s="134"/>
      <c r="AE80" s="134"/>
      <c r="AF80" s="134"/>
      <c r="AG80" s="134"/>
      <c r="AH80" s="134"/>
      <c r="AI80" s="134"/>
    </row>
    <row r="81" spans="1:35">
      <c r="A81" s="332"/>
      <c r="B81" s="333" t="s">
        <v>389</v>
      </c>
      <c r="C81" s="334" t="s">
        <v>390</v>
      </c>
      <c r="D81" s="335">
        <f t="shared" si="20"/>
        <v>59.701669999999993</v>
      </c>
      <c r="E81" s="336">
        <f t="shared" si="22"/>
        <v>16.398720000000001</v>
      </c>
      <c r="F81" s="337">
        <v>5.8020299999999994</v>
      </c>
      <c r="G81" s="338">
        <v>9.720930000000001</v>
      </c>
      <c r="H81" s="339">
        <v>0.87575999999999998</v>
      </c>
      <c r="I81" s="336">
        <f t="shared" si="28"/>
        <v>34.452949999999994</v>
      </c>
      <c r="J81" s="337">
        <v>0.79552999999999996</v>
      </c>
      <c r="K81" s="338">
        <v>33.657419999999995</v>
      </c>
      <c r="L81" s="338">
        <v>0</v>
      </c>
      <c r="M81" s="340">
        <v>0</v>
      </c>
      <c r="N81" s="336">
        <f t="shared" si="32"/>
        <v>8.85</v>
      </c>
      <c r="O81" s="341">
        <v>8.85</v>
      </c>
      <c r="P81" s="342">
        <v>0</v>
      </c>
      <c r="Q81" s="343">
        <v>0</v>
      </c>
      <c r="AA81" s="134"/>
      <c r="AB81" s="134"/>
      <c r="AC81" s="134"/>
      <c r="AD81" s="134"/>
      <c r="AE81" s="134"/>
      <c r="AF81" s="134"/>
      <c r="AG81" s="134"/>
      <c r="AH81" s="134"/>
      <c r="AI81" s="134"/>
    </row>
    <row r="82" spans="1:35">
      <c r="A82" s="332"/>
      <c r="B82" s="333" t="s">
        <v>391</v>
      </c>
      <c r="C82" s="334" t="s">
        <v>392</v>
      </c>
      <c r="D82" s="335">
        <f t="shared" si="20"/>
        <v>7.0254899999999996</v>
      </c>
      <c r="E82" s="336">
        <f t="shared" si="22"/>
        <v>2.5096400000000001</v>
      </c>
      <c r="F82" s="337">
        <v>0.67749000000000004</v>
      </c>
      <c r="G82" s="338">
        <v>0.28427999999999998</v>
      </c>
      <c r="H82" s="339">
        <v>1.5478699999999999</v>
      </c>
      <c r="I82" s="336">
        <f t="shared" si="28"/>
        <v>2.7775799999999999</v>
      </c>
      <c r="J82" s="337">
        <v>0.51746999999999999</v>
      </c>
      <c r="K82" s="338">
        <v>2.1486900000000002</v>
      </c>
      <c r="L82" s="338">
        <v>0.11142000000000001</v>
      </c>
      <c r="M82" s="340">
        <v>0.25963999999999998</v>
      </c>
      <c r="N82" s="336">
        <f t="shared" si="32"/>
        <v>1.39419</v>
      </c>
      <c r="O82" s="341">
        <v>1.39419</v>
      </c>
      <c r="P82" s="342">
        <v>0</v>
      </c>
      <c r="Q82" s="343">
        <v>8.4440000000000001E-2</v>
      </c>
      <c r="AA82" s="134"/>
      <c r="AB82" s="134"/>
      <c r="AC82" s="134"/>
      <c r="AD82" s="134"/>
      <c r="AE82" s="134"/>
      <c r="AF82" s="134"/>
      <c r="AG82" s="134"/>
      <c r="AH82" s="134"/>
      <c r="AI82" s="134"/>
    </row>
    <row r="83" spans="1:35">
      <c r="A83" s="332"/>
      <c r="B83" s="344" t="s">
        <v>393</v>
      </c>
      <c r="C83" s="345" t="s">
        <v>394</v>
      </c>
      <c r="D83" s="335">
        <f t="shared" si="20"/>
        <v>18.723190000000002</v>
      </c>
      <c r="E83" s="228">
        <f t="shared" si="22"/>
        <v>16.157360000000001</v>
      </c>
      <c r="F83" s="337">
        <v>0</v>
      </c>
      <c r="G83" s="338">
        <v>0</v>
      </c>
      <c r="H83" s="339">
        <v>16.157360000000001</v>
      </c>
      <c r="I83" s="228">
        <f t="shared" si="28"/>
        <v>2.5658300000000001</v>
      </c>
      <c r="J83" s="337">
        <v>0</v>
      </c>
      <c r="K83" s="338">
        <v>2.5658300000000001</v>
      </c>
      <c r="L83" s="338">
        <v>0</v>
      </c>
      <c r="M83" s="340">
        <v>0</v>
      </c>
      <c r="N83" s="336">
        <f t="shared" si="32"/>
        <v>0</v>
      </c>
      <c r="O83" s="341">
        <v>0</v>
      </c>
      <c r="P83" s="342">
        <v>0</v>
      </c>
      <c r="Q83" s="343">
        <v>0</v>
      </c>
      <c r="AA83" s="134"/>
      <c r="AB83" s="134"/>
      <c r="AC83" s="134"/>
      <c r="AD83" s="134"/>
      <c r="AE83" s="134"/>
      <c r="AF83" s="134"/>
      <c r="AG83" s="134"/>
      <c r="AH83" s="134"/>
      <c r="AI83" s="134"/>
    </row>
    <row r="84" spans="1:35">
      <c r="A84" s="332"/>
      <c r="B84" s="346" t="s">
        <v>395</v>
      </c>
      <c r="C84" s="347" t="s">
        <v>396</v>
      </c>
      <c r="D84" s="335">
        <f t="shared" si="20"/>
        <v>46.009329999999999</v>
      </c>
      <c r="E84" s="238">
        <f t="shared" si="22"/>
        <v>18.138030000000001</v>
      </c>
      <c r="F84" s="337">
        <v>3.8874200000000001</v>
      </c>
      <c r="G84" s="338">
        <v>0.11094</v>
      </c>
      <c r="H84" s="339">
        <v>14.139670000000001</v>
      </c>
      <c r="I84" s="238">
        <f t="shared" si="28"/>
        <v>27.02928</v>
      </c>
      <c r="J84" s="337">
        <v>9.0035699999999999</v>
      </c>
      <c r="K84" s="338">
        <v>15.566630000000002</v>
      </c>
      <c r="L84" s="338">
        <v>2.4590799999999997</v>
      </c>
      <c r="M84" s="340">
        <v>0.84201999999999999</v>
      </c>
      <c r="N84" s="336">
        <f t="shared" si="32"/>
        <v>0</v>
      </c>
      <c r="O84" s="341">
        <v>0</v>
      </c>
      <c r="P84" s="342">
        <v>0</v>
      </c>
      <c r="Q84" s="343">
        <v>0</v>
      </c>
      <c r="AA84" s="134"/>
      <c r="AB84" s="134"/>
      <c r="AC84" s="134"/>
      <c r="AD84" s="134"/>
      <c r="AE84" s="134"/>
      <c r="AF84" s="134"/>
      <c r="AG84" s="134"/>
      <c r="AH84" s="134"/>
      <c r="AI84" s="134"/>
    </row>
    <row r="85" spans="1:35">
      <c r="A85" s="332"/>
      <c r="B85" s="346" t="s">
        <v>397</v>
      </c>
      <c r="C85" s="236" t="s">
        <v>398</v>
      </c>
      <c r="D85" s="335">
        <f t="shared" si="20"/>
        <v>5.5109399999999997</v>
      </c>
      <c r="E85" s="238">
        <f t="shared" si="22"/>
        <v>3.2297399999999996</v>
      </c>
      <c r="F85" s="337">
        <v>0</v>
      </c>
      <c r="G85" s="338">
        <v>0</v>
      </c>
      <c r="H85" s="339">
        <v>3.2297399999999996</v>
      </c>
      <c r="I85" s="238">
        <f t="shared" si="28"/>
        <v>1.6268999999999998</v>
      </c>
      <c r="J85" s="337">
        <v>0.66695000000000004</v>
      </c>
      <c r="K85" s="338">
        <v>0.61129999999999995</v>
      </c>
      <c r="L85" s="338">
        <v>0.34864999999999996</v>
      </c>
      <c r="M85" s="340">
        <v>0.30564999999999998</v>
      </c>
      <c r="N85" s="336">
        <f t="shared" si="32"/>
        <v>0</v>
      </c>
      <c r="O85" s="341">
        <v>0</v>
      </c>
      <c r="P85" s="342">
        <v>0</v>
      </c>
      <c r="Q85" s="343">
        <v>0.34864999999999996</v>
      </c>
      <c r="AA85" s="134"/>
      <c r="AB85" s="134"/>
      <c r="AC85" s="134"/>
      <c r="AD85" s="134"/>
      <c r="AE85" s="134"/>
      <c r="AF85" s="134"/>
      <c r="AG85" s="134"/>
      <c r="AH85" s="134"/>
      <c r="AI85" s="134"/>
    </row>
    <row r="86" spans="1:35">
      <c r="A86" s="332"/>
      <c r="B86" s="346" t="s">
        <v>399</v>
      </c>
      <c r="C86" s="236" t="s">
        <v>400</v>
      </c>
      <c r="D86" s="335">
        <f t="shared" si="20"/>
        <v>0</v>
      </c>
      <c r="E86" s="238">
        <f t="shared" si="22"/>
        <v>0</v>
      </c>
      <c r="F86" s="337">
        <v>0</v>
      </c>
      <c r="G86" s="338">
        <v>0</v>
      </c>
      <c r="H86" s="339">
        <v>0</v>
      </c>
      <c r="I86" s="238">
        <f t="shared" si="28"/>
        <v>0</v>
      </c>
      <c r="J86" s="337">
        <v>0</v>
      </c>
      <c r="K86" s="338">
        <v>0</v>
      </c>
      <c r="L86" s="338">
        <v>0</v>
      </c>
      <c r="M86" s="340">
        <v>0</v>
      </c>
      <c r="N86" s="336">
        <f t="shared" si="32"/>
        <v>0</v>
      </c>
      <c r="O86" s="341">
        <v>0</v>
      </c>
      <c r="P86" s="342">
        <v>0</v>
      </c>
      <c r="Q86" s="343">
        <v>0</v>
      </c>
      <c r="AA86" s="134"/>
      <c r="AB86" s="134"/>
      <c r="AC86" s="134"/>
      <c r="AD86" s="134"/>
      <c r="AE86" s="134"/>
      <c r="AF86" s="134"/>
      <c r="AG86" s="134"/>
      <c r="AH86" s="134"/>
      <c r="AI86" s="134"/>
    </row>
    <row r="87" spans="1:35" ht="15" thickBot="1">
      <c r="A87" s="332"/>
      <c r="B87" s="346" t="s">
        <v>401</v>
      </c>
      <c r="C87" s="236" t="s">
        <v>402</v>
      </c>
      <c r="D87" s="335">
        <f t="shared" si="20"/>
        <v>0</v>
      </c>
      <c r="E87" s="238">
        <f t="shared" ref="E87:E92" si="34">SUM(F87:H87)</f>
        <v>0</v>
      </c>
      <c r="F87" s="348">
        <v>0</v>
      </c>
      <c r="G87" s="349">
        <v>0</v>
      </c>
      <c r="H87" s="294">
        <v>0</v>
      </c>
      <c r="I87" s="238">
        <f t="shared" si="28"/>
        <v>0</v>
      </c>
      <c r="J87" s="348">
        <v>0</v>
      </c>
      <c r="K87" s="349">
        <v>0</v>
      </c>
      <c r="L87" s="349">
        <v>0</v>
      </c>
      <c r="M87" s="350">
        <v>0</v>
      </c>
      <c r="N87" s="336">
        <f t="shared" si="32"/>
        <v>0</v>
      </c>
      <c r="O87" s="351">
        <v>0</v>
      </c>
      <c r="P87" s="291">
        <v>0</v>
      </c>
      <c r="Q87" s="352">
        <v>0</v>
      </c>
      <c r="AA87" s="134"/>
      <c r="AB87" s="134"/>
      <c r="AC87" s="134"/>
      <c r="AD87" s="134"/>
      <c r="AE87" s="134"/>
      <c r="AF87" s="134"/>
      <c r="AG87" s="134"/>
      <c r="AH87" s="134"/>
      <c r="AI87" s="134"/>
    </row>
    <row r="88" spans="1:35" ht="15.5" thickTop="1" thickBot="1">
      <c r="A88" s="332"/>
      <c r="B88" s="151" t="s">
        <v>56</v>
      </c>
      <c r="C88" s="152" t="s">
        <v>403</v>
      </c>
      <c r="D88" s="353">
        <f>D89+D92+D95+D97+D103+D104+D109+D113+D116+D131+D132</f>
        <v>478.12787729514116</v>
      </c>
      <c r="E88" s="151">
        <f t="shared" si="34"/>
        <v>169.13232168652499</v>
      </c>
      <c r="F88" s="254">
        <f>F89+F92+F95+F97+F103+F104+F109+F113+F116+F131+F132</f>
        <v>9.2955448599790635</v>
      </c>
      <c r="G88" s="255">
        <f>G89+G92+G95+G97+G103+G104+G109+G113+G116+G131+G132</f>
        <v>34.04103083414649</v>
      </c>
      <c r="H88" s="256">
        <f>H89+H92+H95+H97+H103+H104+H109+H113+H116+H131+H132</f>
        <v>125.79574599239943</v>
      </c>
      <c r="I88" s="151">
        <f t="shared" si="28"/>
        <v>293.62537494321424</v>
      </c>
      <c r="J88" s="254">
        <f t="shared" ref="J88:Q88" si="35">J89+J92+J95+J97+J103+J104+J109+J113+J116+J131+J132</f>
        <v>205.78367349082319</v>
      </c>
      <c r="K88" s="255">
        <f t="shared" si="35"/>
        <v>80.837389692432211</v>
      </c>
      <c r="L88" s="255">
        <f t="shared" si="35"/>
        <v>7.0043117599588705</v>
      </c>
      <c r="M88" s="253">
        <f t="shared" si="35"/>
        <v>12.572585437162509</v>
      </c>
      <c r="N88" s="151">
        <f t="shared" si="32"/>
        <v>2.2328644612229813</v>
      </c>
      <c r="O88" s="258">
        <f>O89+O92+O95+O97+O103+O104+O109+O113+O116+O131+O132</f>
        <v>2.2328644612229813</v>
      </c>
      <c r="P88" s="256">
        <f t="shared" si="35"/>
        <v>0</v>
      </c>
      <c r="Q88" s="151">
        <f t="shared" si="35"/>
        <v>0.5647307670164341</v>
      </c>
      <c r="AA88" s="134"/>
      <c r="AB88" s="134"/>
      <c r="AC88" s="134"/>
      <c r="AD88" s="134"/>
      <c r="AE88" s="134"/>
      <c r="AF88" s="134"/>
      <c r="AG88" s="134"/>
      <c r="AH88" s="134"/>
      <c r="AI88" s="134"/>
    </row>
    <row r="89" spans="1:35" ht="15" thickTop="1">
      <c r="B89" s="160" t="s">
        <v>144</v>
      </c>
      <c r="C89" s="354" t="s">
        <v>297</v>
      </c>
      <c r="D89" s="355">
        <f>D90+D91</f>
        <v>8.0533900000000003</v>
      </c>
      <c r="E89" s="356">
        <f t="shared" si="34"/>
        <v>2.848795506032054</v>
      </c>
      <c r="F89" s="357">
        <f>F90+F91</f>
        <v>0.15657034775593404</v>
      </c>
      <c r="G89" s="358">
        <f>G90+G91</f>
        <v>0.57337317133713372</v>
      </c>
      <c r="H89" s="359">
        <f>H90+H91</f>
        <v>2.1188519869389864</v>
      </c>
      <c r="I89" s="356">
        <f t="shared" si="28"/>
        <v>4.945705470451478</v>
      </c>
      <c r="J89" s="357">
        <f t="shared" ref="J89:Q89" si="36">J90+J91</f>
        <v>3.4661358539260849</v>
      </c>
      <c r="K89" s="358">
        <f t="shared" si="36"/>
        <v>1.3615918600229935</v>
      </c>
      <c r="L89" s="358">
        <f t="shared" si="36"/>
        <v>0.11797775650239922</v>
      </c>
      <c r="M89" s="360">
        <f t="shared" si="36"/>
        <v>0.21176747611243946</v>
      </c>
      <c r="N89" s="356">
        <f t="shared" si="32"/>
        <v>3.7609453824564279E-2</v>
      </c>
      <c r="O89" s="361">
        <f>O90+O91</f>
        <v>3.7609453824564279E-2</v>
      </c>
      <c r="P89" s="359">
        <f t="shared" si="36"/>
        <v>0</v>
      </c>
      <c r="Q89" s="356">
        <f t="shared" si="36"/>
        <v>9.512093579465291E-3</v>
      </c>
      <c r="AA89" s="134"/>
      <c r="AB89" s="134"/>
      <c r="AC89" s="134"/>
      <c r="AD89" s="134"/>
      <c r="AE89" s="134"/>
      <c r="AF89" s="134"/>
      <c r="AG89" s="134"/>
      <c r="AH89" s="134"/>
      <c r="AI89" s="134"/>
    </row>
    <row r="90" spans="1:35" ht="26">
      <c r="B90" s="187" t="s">
        <v>404</v>
      </c>
      <c r="C90" s="188" t="s">
        <v>264</v>
      </c>
      <c r="D90" s="362">
        <v>0</v>
      </c>
      <c r="E90" s="228">
        <f t="shared" si="34"/>
        <v>0</v>
      </c>
      <c r="F90" s="231">
        <f>IFERROR($D$90*F141/100, 0)</f>
        <v>0</v>
      </c>
      <c r="G90" s="232">
        <f>IFERROR($D$90*G141/100, 0)</f>
        <v>0</v>
      </c>
      <c r="H90" s="233">
        <f>IFERROR($D$90*H141/100, 0)</f>
        <v>0</v>
      </c>
      <c r="I90" s="228">
        <f t="shared" si="28"/>
        <v>0</v>
      </c>
      <c r="J90" s="231">
        <f t="shared" ref="J90:Q90" si="37">IFERROR($D$90*J141/100, 0)</f>
        <v>0</v>
      </c>
      <c r="K90" s="232">
        <f t="shared" si="37"/>
        <v>0</v>
      </c>
      <c r="L90" s="232">
        <f t="shared" si="37"/>
        <v>0</v>
      </c>
      <c r="M90" s="230">
        <f t="shared" si="37"/>
        <v>0</v>
      </c>
      <c r="N90" s="228">
        <f t="shared" si="32"/>
        <v>0</v>
      </c>
      <c r="O90" s="235">
        <f>IFERROR($D$90*O141/100, 0)</f>
        <v>0</v>
      </c>
      <c r="P90" s="233">
        <f t="shared" si="37"/>
        <v>0</v>
      </c>
      <c r="Q90" s="228">
        <f t="shared" si="37"/>
        <v>0</v>
      </c>
      <c r="AA90" s="134"/>
      <c r="AB90" s="134"/>
      <c r="AC90" s="134"/>
      <c r="AD90" s="134"/>
      <c r="AE90" s="134"/>
      <c r="AF90" s="134"/>
      <c r="AG90" s="134"/>
      <c r="AH90" s="134"/>
      <c r="AI90" s="134"/>
    </row>
    <row r="91" spans="1:35" ht="15" thickBot="1">
      <c r="B91" s="187" t="s">
        <v>405</v>
      </c>
      <c r="C91" s="188" t="s">
        <v>300</v>
      </c>
      <c r="D91" s="362">
        <v>8.0533900000000003</v>
      </c>
      <c r="E91" s="228">
        <f t="shared" si="34"/>
        <v>2.848795506032054</v>
      </c>
      <c r="F91" s="231">
        <f>IFERROR($D$91*F142/100, 0)</f>
        <v>0.15657034775593404</v>
      </c>
      <c r="G91" s="232">
        <f>IFERROR($D$91*G142/100, 0)</f>
        <v>0.57337317133713372</v>
      </c>
      <c r="H91" s="233">
        <f>IFERROR($D$91*H142/100, 0)</f>
        <v>2.1188519869389864</v>
      </c>
      <c r="I91" s="228">
        <f t="shared" si="28"/>
        <v>4.945705470451478</v>
      </c>
      <c r="J91" s="231">
        <f t="shared" ref="J91:Q91" si="38">IFERROR($D$91*J142/100, 0)</f>
        <v>3.4661358539260849</v>
      </c>
      <c r="K91" s="232">
        <f t="shared" si="38"/>
        <v>1.3615918600229935</v>
      </c>
      <c r="L91" s="232">
        <f t="shared" si="38"/>
        <v>0.11797775650239922</v>
      </c>
      <c r="M91" s="230">
        <f t="shared" si="38"/>
        <v>0.21176747611243946</v>
      </c>
      <c r="N91" s="228">
        <f t="shared" si="32"/>
        <v>3.7609453824564279E-2</v>
      </c>
      <c r="O91" s="235">
        <f>IFERROR($D$91*O142/100, 0)</f>
        <v>3.7609453824564279E-2</v>
      </c>
      <c r="P91" s="233">
        <f t="shared" si="38"/>
        <v>0</v>
      </c>
      <c r="Q91" s="228">
        <f t="shared" si="38"/>
        <v>9.512093579465291E-3</v>
      </c>
      <c r="AA91" s="134"/>
      <c r="AB91" s="134"/>
      <c r="AC91" s="134"/>
      <c r="AD91" s="134"/>
      <c r="AE91" s="134"/>
      <c r="AF91" s="134"/>
      <c r="AG91" s="134"/>
      <c r="AH91" s="134"/>
      <c r="AI91" s="134"/>
    </row>
    <row r="92" spans="1:35">
      <c r="B92" s="168" t="s">
        <v>146</v>
      </c>
      <c r="C92" s="265" t="s">
        <v>307</v>
      </c>
      <c r="D92" s="363">
        <f>D93+D94</f>
        <v>5.2965299999999997</v>
      </c>
      <c r="E92" s="171">
        <f t="shared" si="34"/>
        <v>1.8735875030967026</v>
      </c>
      <c r="F92" s="172">
        <f>F93+F94</f>
        <v>0.10297272875146207</v>
      </c>
      <c r="G92" s="173">
        <f>G93+G94</f>
        <v>0.37709439170116787</v>
      </c>
      <c r="H92" s="174">
        <f>H93+H94</f>
        <v>1.3935203826440727</v>
      </c>
      <c r="I92" s="171">
        <f t="shared" si="28"/>
        <v>3.2526771204934031</v>
      </c>
      <c r="J92" s="172">
        <f t="shared" ref="J92:Q92" si="39">J93+J94</f>
        <v>2.2795980989862814</v>
      </c>
      <c r="K92" s="173">
        <f t="shared" si="39"/>
        <v>0.89548775538842462</v>
      </c>
      <c r="L92" s="173">
        <f t="shared" si="39"/>
        <v>7.7591266118696905E-2</v>
      </c>
      <c r="M92" s="170">
        <f t="shared" si="39"/>
        <v>0.13927461482106529</v>
      </c>
      <c r="N92" s="171">
        <f t="shared" si="32"/>
        <v>2.4734875681597369E-2</v>
      </c>
      <c r="O92" s="176">
        <f>O93+O94</f>
        <v>2.4734875681597369E-2</v>
      </c>
      <c r="P92" s="174">
        <f t="shared" si="39"/>
        <v>0</v>
      </c>
      <c r="Q92" s="171">
        <f t="shared" si="39"/>
        <v>6.2558859072322703E-3</v>
      </c>
      <c r="AA92" s="134"/>
      <c r="AB92" s="134"/>
      <c r="AC92" s="134"/>
      <c r="AD92" s="134"/>
      <c r="AE92" s="134"/>
      <c r="AF92" s="134"/>
      <c r="AG92" s="134"/>
      <c r="AH92" s="134"/>
      <c r="AI92" s="134"/>
    </row>
    <row r="93" spans="1:35" ht="26">
      <c r="B93" s="187" t="s">
        <v>148</v>
      </c>
      <c r="C93" s="188" t="s">
        <v>309</v>
      </c>
      <c r="D93" s="362">
        <v>5.2965299999999997</v>
      </c>
      <c r="E93" s="228">
        <f t="shared" si="22"/>
        <v>1.8735875030967026</v>
      </c>
      <c r="F93" s="231">
        <f>IFERROR($D$93*F144/100, 0)</f>
        <v>0.10297272875146207</v>
      </c>
      <c r="G93" s="232">
        <f>IFERROR($D$93*G144/100, 0)</f>
        <v>0.37709439170116787</v>
      </c>
      <c r="H93" s="233">
        <f>IFERROR($D$93*H144/100, 0)</f>
        <v>1.3935203826440727</v>
      </c>
      <c r="I93" s="228">
        <f t="shared" si="28"/>
        <v>3.2526771204934031</v>
      </c>
      <c r="J93" s="231">
        <f t="shared" ref="J93:Q93" si="40">IFERROR($D$93*J144/100, 0)</f>
        <v>2.2795980989862814</v>
      </c>
      <c r="K93" s="232">
        <f t="shared" si="40"/>
        <v>0.89548775538842462</v>
      </c>
      <c r="L93" s="232">
        <f t="shared" si="40"/>
        <v>7.7591266118696905E-2</v>
      </c>
      <c r="M93" s="230">
        <f t="shared" si="40"/>
        <v>0.13927461482106529</v>
      </c>
      <c r="N93" s="228">
        <f t="shared" si="32"/>
        <v>2.4734875681597369E-2</v>
      </c>
      <c r="O93" s="235">
        <f>IFERROR($D$93*O144/100, 0)</f>
        <v>2.4734875681597369E-2</v>
      </c>
      <c r="P93" s="233">
        <f t="shared" si="40"/>
        <v>0</v>
      </c>
      <c r="Q93" s="228">
        <f t="shared" si="40"/>
        <v>6.2558859072322703E-3</v>
      </c>
      <c r="AA93" s="134"/>
      <c r="AB93" s="134"/>
      <c r="AC93" s="134"/>
      <c r="AD93" s="134"/>
      <c r="AE93" s="134"/>
      <c r="AF93" s="134"/>
      <c r="AG93" s="134"/>
      <c r="AH93" s="134"/>
      <c r="AI93" s="134"/>
    </row>
    <row r="94" spans="1:35" ht="15" thickBot="1">
      <c r="B94" s="187" t="s">
        <v>150</v>
      </c>
      <c r="C94" s="188" t="s">
        <v>311</v>
      </c>
      <c r="D94" s="362">
        <v>0</v>
      </c>
      <c r="E94" s="228">
        <f t="shared" si="22"/>
        <v>0</v>
      </c>
      <c r="F94" s="231">
        <f>IFERROR($D$94*F145/100, 0)</f>
        <v>0</v>
      </c>
      <c r="G94" s="232">
        <f>IFERROR($D$94*G145/100, 0)</f>
        <v>0</v>
      </c>
      <c r="H94" s="233">
        <f>IFERROR($D$94*H145/100, 0)</f>
        <v>0</v>
      </c>
      <c r="I94" s="228">
        <f t="shared" si="28"/>
        <v>0</v>
      </c>
      <c r="J94" s="231">
        <f t="shared" ref="J94:Q94" si="41">IFERROR($D$94*J145/100, 0)</f>
        <v>0</v>
      </c>
      <c r="K94" s="232">
        <f t="shared" si="41"/>
        <v>0</v>
      </c>
      <c r="L94" s="232">
        <f t="shared" si="41"/>
        <v>0</v>
      </c>
      <c r="M94" s="230">
        <f t="shared" si="41"/>
        <v>0</v>
      </c>
      <c r="N94" s="228">
        <f t="shared" si="32"/>
        <v>0</v>
      </c>
      <c r="O94" s="235">
        <f>IFERROR($D$94*O145/100, 0)</f>
        <v>0</v>
      </c>
      <c r="P94" s="233">
        <f t="shared" si="41"/>
        <v>0</v>
      </c>
      <c r="Q94" s="228">
        <f t="shared" si="41"/>
        <v>0</v>
      </c>
      <c r="AA94" s="134"/>
      <c r="AB94" s="134"/>
      <c r="AC94" s="134"/>
      <c r="AD94" s="134"/>
      <c r="AE94" s="134"/>
      <c r="AF94" s="134"/>
      <c r="AG94" s="134"/>
      <c r="AH94" s="134"/>
      <c r="AI94" s="134"/>
    </row>
    <row r="95" spans="1:35">
      <c r="B95" s="168" t="s">
        <v>154</v>
      </c>
      <c r="C95" s="265" t="s">
        <v>313</v>
      </c>
      <c r="D95" s="363">
        <f>D96</f>
        <v>5.8431499999999996</v>
      </c>
      <c r="E95" s="171">
        <f t="shared" si="22"/>
        <v>2.0669481375012504</v>
      </c>
      <c r="F95" s="172">
        <f>F96</f>
        <v>0.1135998663283519</v>
      </c>
      <c r="G95" s="173">
        <f>G96</f>
        <v>0.41601182186614238</v>
      </c>
      <c r="H95" s="174">
        <f>H96</f>
        <v>1.5373364493067563</v>
      </c>
      <c r="I95" s="171">
        <f t="shared" si="28"/>
        <v>3.5883645172614949</v>
      </c>
      <c r="J95" s="172">
        <f t="shared" ref="J95:Q95" si="42">J96</f>
        <v>2.5148604146661473</v>
      </c>
      <c r="K95" s="173">
        <f t="shared" si="42"/>
        <v>0.98790515259950806</v>
      </c>
      <c r="L95" s="173">
        <f t="shared" si="42"/>
        <v>8.5598949995839516E-2</v>
      </c>
      <c r="M95" s="170">
        <f t="shared" si="42"/>
        <v>0.15364823112334069</v>
      </c>
      <c r="N95" s="171">
        <f t="shared" si="32"/>
        <v>2.7287599397893651E-2</v>
      </c>
      <c r="O95" s="176">
        <f>O96</f>
        <v>2.7287599397893651E-2</v>
      </c>
      <c r="P95" s="174">
        <f t="shared" si="42"/>
        <v>0</v>
      </c>
      <c r="Q95" s="171">
        <f t="shared" si="42"/>
        <v>6.9015147160205337E-3</v>
      </c>
      <c r="AA95" s="134"/>
      <c r="AB95" s="134"/>
      <c r="AC95" s="134"/>
      <c r="AD95" s="134"/>
      <c r="AE95" s="134"/>
      <c r="AF95" s="134"/>
      <c r="AG95" s="134"/>
      <c r="AH95" s="134"/>
      <c r="AI95" s="134"/>
    </row>
    <row r="96" spans="1:35" ht="15" thickBot="1">
      <c r="B96" s="187" t="s">
        <v>406</v>
      </c>
      <c r="C96" s="188" t="s">
        <v>315</v>
      </c>
      <c r="D96" s="362">
        <v>5.8431499999999996</v>
      </c>
      <c r="E96" s="228">
        <f>IFERROR($D$96*E147/100, 0)</f>
        <v>2.0669481375012504</v>
      </c>
      <c r="F96" s="231">
        <f>IFERROR($D$96*F147/100, 0)</f>
        <v>0.1135998663283519</v>
      </c>
      <c r="G96" s="232">
        <f>IFERROR($D$96*G147/100, 0)</f>
        <v>0.41601182186614238</v>
      </c>
      <c r="H96" s="233">
        <f>IFERROR($D$96*H147/100, 0)</f>
        <v>1.5373364493067563</v>
      </c>
      <c r="I96" s="228">
        <f t="shared" si="28"/>
        <v>3.5883645172614949</v>
      </c>
      <c r="J96" s="231">
        <f t="shared" ref="J96:Q96" si="43">IFERROR($D$96*J147/100, 0)</f>
        <v>2.5148604146661473</v>
      </c>
      <c r="K96" s="232">
        <f t="shared" si="43"/>
        <v>0.98790515259950806</v>
      </c>
      <c r="L96" s="232">
        <f t="shared" si="43"/>
        <v>8.5598949995839516E-2</v>
      </c>
      <c r="M96" s="230">
        <f t="shared" si="43"/>
        <v>0.15364823112334069</v>
      </c>
      <c r="N96" s="228">
        <f t="shared" si="32"/>
        <v>2.7287599397893651E-2</v>
      </c>
      <c r="O96" s="235">
        <f>IFERROR($D$96*O147/100, 0)</f>
        <v>2.7287599397893651E-2</v>
      </c>
      <c r="P96" s="233">
        <f t="shared" si="43"/>
        <v>0</v>
      </c>
      <c r="Q96" s="228">
        <f t="shared" si="43"/>
        <v>6.9015147160205337E-3</v>
      </c>
      <c r="AA96" s="134"/>
      <c r="AB96" s="134"/>
      <c r="AC96" s="134"/>
      <c r="AD96" s="134"/>
      <c r="AE96" s="134"/>
      <c r="AF96" s="134"/>
      <c r="AG96" s="134"/>
      <c r="AH96" s="134"/>
      <c r="AI96" s="134"/>
    </row>
    <row r="97" spans="1:35">
      <c r="B97" s="168" t="s">
        <v>407</v>
      </c>
      <c r="C97" s="265" t="s">
        <v>317</v>
      </c>
      <c r="D97" s="363">
        <f>SUM(D98:D102)</f>
        <v>49.549800000000005</v>
      </c>
      <c r="E97" s="171">
        <f>SUM(F97:H97)</f>
        <v>17.527680587279029</v>
      </c>
      <c r="F97" s="172">
        <f>SUM(F98:F102)</f>
        <v>0.96332468901133295</v>
      </c>
      <c r="G97" s="173">
        <f t="shared" ref="G97:Q97" si="44">SUM(G98:G102)</f>
        <v>3.5277722754170235</v>
      </c>
      <c r="H97" s="174">
        <f t="shared" si="44"/>
        <v>13.036583622850673</v>
      </c>
      <c r="I97" s="171">
        <f t="shared" si="28"/>
        <v>30.429262325527091</v>
      </c>
      <c r="J97" s="172">
        <f t="shared" si="44"/>
        <v>21.325968112169747</v>
      </c>
      <c r="K97" s="173">
        <f t="shared" si="44"/>
        <v>8.3774167581313357</v>
      </c>
      <c r="L97" s="173">
        <f t="shared" si="44"/>
        <v>0.72587745522600788</v>
      </c>
      <c r="M97" s="170">
        <f t="shared" si="44"/>
        <v>1.3029340548360568</v>
      </c>
      <c r="N97" s="171">
        <f t="shared" si="32"/>
        <v>0.2313983198524342</v>
      </c>
      <c r="O97" s="176">
        <f>SUM(O98:O102)</f>
        <v>0.2313983198524342</v>
      </c>
      <c r="P97" s="174">
        <f t="shared" si="44"/>
        <v>0</v>
      </c>
      <c r="Q97" s="171">
        <f t="shared" si="44"/>
        <v>5.8524712505390798E-2</v>
      </c>
      <c r="AA97" s="134"/>
      <c r="AB97" s="134"/>
      <c r="AC97" s="134"/>
      <c r="AD97" s="134"/>
      <c r="AE97" s="134"/>
      <c r="AF97" s="134"/>
      <c r="AG97" s="134"/>
      <c r="AH97" s="134"/>
      <c r="AI97" s="134"/>
    </row>
    <row r="98" spans="1:35">
      <c r="B98" s="187" t="s">
        <v>408</v>
      </c>
      <c r="C98" s="188" t="s">
        <v>270</v>
      </c>
      <c r="D98" s="362">
        <v>9.3270099999999978</v>
      </c>
      <c r="E98" s="228">
        <f>IFERROR($D$98*E149/100, 0)</f>
        <v>3.2993241569967453</v>
      </c>
      <c r="F98" s="231">
        <f>IFERROR($D$98*F149/100, 0)</f>
        <v>0.18133148887897815</v>
      </c>
      <c r="G98" s="232">
        <f>IFERROR($D$98*G149/100, 0)</f>
        <v>0.66405045611762969</v>
      </c>
      <c r="H98" s="233">
        <f>IFERROR($D$98*H149/100, 0)</f>
        <v>2.453942212000138</v>
      </c>
      <c r="I98" s="228">
        <f t="shared" si="28"/>
        <v>5.7278542799933483</v>
      </c>
      <c r="J98" s="231">
        <f t="shared" ref="J98:Q98" si="45">IFERROR($D$98*J149/100, 0)</f>
        <v>4.0142950696448487</v>
      </c>
      <c r="K98" s="232">
        <f t="shared" si="45"/>
        <v>1.5769236177998402</v>
      </c>
      <c r="L98" s="232">
        <f t="shared" si="45"/>
        <v>0.13663559254865867</v>
      </c>
      <c r="M98" s="230">
        <f t="shared" si="45"/>
        <v>0.24525788113769276</v>
      </c>
      <c r="N98" s="228">
        <f t="shared" si="32"/>
        <v>4.3557278601464626E-2</v>
      </c>
      <c r="O98" s="235">
        <f>IFERROR($D$98*O149/100, 0)</f>
        <v>4.3557278601464626E-2</v>
      </c>
      <c r="P98" s="233">
        <f t="shared" si="45"/>
        <v>0</v>
      </c>
      <c r="Q98" s="228">
        <f t="shared" si="45"/>
        <v>1.1016403270747911E-2</v>
      </c>
      <c r="AA98" s="134"/>
      <c r="AB98" s="134"/>
      <c r="AC98" s="134"/>
      <c r="AD98" s="134"/>
      <c r="AE98" s="134"/>
      <c r="AF98" s="134"/>
      <c r="AG98" s="134"/>
      <c r="AH98" s="134"/>
      <c r="AI98" s="134"/>
    </row>
    <row r="99" spans="1:35">
      <c r="B99" s="187" t="s">
        <v>409</v>
      </c>
      <c r="C99" s="188" t="s">
        <v>274</v>
      </c>
      <c r="D99" s="362">
        <v>37.060699999999997</v>
      </c>
      <c r="E99" s="228">
        <f>IFERROR($D$99*E150/100, 0)</f>
        <v>13.109802904168571</v>
      </c>
      <c r="F99" s="231">
        <f>IFERROR($D$99*F150/100, 0)</f>
        <v>0.72051728366294743</v>
      </c>
      <c r="G99" s="232">
        <f>IFERROR($D$99*G150/100, 0)</f>
        <v>2.6385920824614368</v>
      </c>
      <c r="H99" s="233">
        <f>IFERROR($D$99*H150/100, 0)</f>
        <v>9.7506935380441888</v>
      </c>
      <c r="I99" s="228">
        <f t="shared" si="28"/>
        <v>22.759521981272613</v>
      </c>
      <c r="J99" s="231">
        <f t="shared" ref="J99:Q99" si="46">IFERROR($D$99*J150/100, 0)</f>
        <v>15.950726469424485</v>
      </c>
      <c r="K99" s="232">
        <f t="shared" si="46"/>
        <v>6.2658765373034395</v>
      </c>
      <c r="L99" s="232">
        <f t="shared" si="46"/>
        <v>0.54291897454469062</v>
      </c>
      <c r="M99" s="230">
        <f t="shared" si="46"/>
        <v>0.97452760911371294</v>
      </c>
      <c r="N99" s="228">
        <f t="shared" si="32"/>
        <v>0.17307403284281889</v>
      </c>
      <c r="O99" s="235">
        <f>IFERROR($D$99*O150/100, 0)</f>
        <v>0.17307403284281889</v>
      </c>
      <c r="P99" s="233">
        <f t="shared" si="46"/>
        <v>0</v>
      </c>
      <c r="Q99" s="228">
        <f t="shared" si="46"/>
        <v>4.3773472602281684E-2</v>
      </c>
      <c r="AA99" s="134"/>
      <c r="AB99" s="134"/>
      <c r="AC99" s="134"/>
      <c r="AD99" s="134"/>
      <c r="AE99" s="134"/>
      <c r="AF99" s="134"/>
      <c r="AG99" s="134"/>
      <c r="AH99" s="134"/>
      <c r="AI99" s="134"/>
    </row>
    <row r="100" spans="1:35">
      <c r="B100" s="187" t="s">
        <v>410</v>
      </c>
      <c r="C100" s="276" t="s">
        <v>321</v>
      </c>
      <c r="D100" s="362">
        <v>1.5686</v>
      </c>
      <c r="E100" s="228">
        <f>IFERROR($D$100*E151/100, 0)</f>
        <v>0.55487448524930238</v>
      </c>
      <c r="F100" s="231">
        <f>IFERROR($D$100*F151/100, 0)</f>
        <v>3.0496008201509935E-2</v>
      </c>
      <c r="G100" s="232">
        <f>IFERROR($D$100*G151/100, 0)</f>
        <v>0.11167882799161942</v>
      </c>
      <c r="H100" s="233">
        <f>IFERROR($D$100*H151/100, 0)</f>
        <v>0.41269964905617312</v>
      </c>
      <c r="I100" s="228">
        <f t="shared" si="28"/>
        <v>0.96330037424614823</v>
      </c>
      <c r="J100" s="231">
        <f t="shared" ref="J100:Q100" si="47">IFERROR($D$100*J151/100, 0)</f>
        <v>0.67511702531088857</v>
      </c>
      <c r="K100" s="232">
        <f t="shared" si="47"/>
        <v>0.26520421730874416</v>
      </c>
      <c r="L100" s="232">
        <f t="shared" si="47"/>
        <v>2.2979131626515468E-2</v>
      </c>
      <c r="M100" s="230">
        <f t="shared" si="47"/>
        <v>4.1247035475740344E-2</v>
      </c>
      <c r="N100" s="228">
        <f t="shared" si="32"/>
        <v>7.325385864736654E-3</v>
      </c>
      <c r="O100" s="235">
        <f>IFERROR($D$100*O151/100, 0)</f>
        <v>7.325385864736654E-3</v>
      </c>
      <c r="P100" s="233">
        <f t="shared" si="47"/>
        <v>0</v>
      </c>
      <c r="Q100" s="228">
        <f t="shared" si="47"/>
        <v>1.8527191640724282E-3</v>
      </c>
      <c r="AA100" s="134"/>
      <c r="AB100" s="134"/>
      <c r="AC100" s="134"/>
      <c r="AD100" s="134"/>
      <c r="AE100" s="134"/>
      <c r="AF100" s="134"/>
      <c r="AG100" s="134"/>
      <c r="AH100" s="134"/>
      <c r="AI100" s="134"/>
    </row>
    <row r="101" spans="1:35">
      <c r="B101" s="187" t="s">
        <v>411</v>
      </c>
      <c r="C101" s="277" t="s">
        <v>272</v>
      </c>
      <c r="D101" s="362">
        <v>0</v>
      </c>
      <c r="E101" s="228">
        <f>IFERROR($D$101*E152/100, 0)</f>
        <v>0</v>
      </c>
      <c r="F101" s="231">
        <f>IFERROR($D$101*F152/100, 0)</f>
        <v>0</v>
      </c>
      <c r="G101" s="232">
        <f>IFERROR($D$101*G152/100, 0)</f>
        <v>0</v>
      </c>
      <c r="H101" s="233">
        <f>IFERROR($D$101*H152/100, 0)</f>
        <v>0</v>
      </c>
      <c r="I101" s="228">
        <f t="shared" si="28"/>
        <v>0</v>
      </c>
      <c r="J101" s="231">
        <f t="shared" ref="J101:Q101" si="48">IFERROR($D$101*J152/100, 0)</f>
        <v>0</v>
      </c>
      <c r="K101" s="232">
        <f t="shared" si="48"/>
        <v>0</v>
      </c>
      <c r="L101" s="232">
        <f t="shared" si="48"/>
        <v>0</v>
      </c>
      <c r="M101" s="230">
        <f t="shared" si="48"/>
        <v>0</v>
      </c>
      <c r="N101" s="228">
        <f t="shared" si="32"/>
        <v>0</v>
      </c>
      <c r="O101" s="235">
        <f>IFERROR($D$101*O152/100, 0)</f>
        <v>0</v>
      </c>
      <c r="P101" s="233">
        <f t="shared" si="48"/>
        <v>0</v>
      </c>
      <c r="Q101" s="228">
        <f t="shared" si="48"/>
        <v>0</v>
      </c>
      <c r="AA101" s="134"/>
      <c r="AB101" s="134"/>
      <c r="AC101" s="134"/>
      <c r="AD101" s="134"/>
      <c r="AE101" s="134"/>
      <c r="AF101" s="134"/>
      <c r="AG101" s="134"/>
      <c r="AH101" s="134"/>
      <c r="AI101" s="134"/>
    </row>
    <row r="102" spans="1:35" ht="27" thickBot="1">
      <c r="B102" s="187" t="s">
        <v>412</v>
      </c>
      <c r="C102" s="277" t="s">
        <v>324</v>
      </c>
      <c r="D102" s="362">
        <v>1.5934900000000001</v>
      </c>
      <c r="E102" s="228">
        <f>IFERROR($D$102*E153/100, 0)</f>
        <v>0.56367904086440834</v>
      </c>
      <c r="F102" s="231">
        <f>IFERROR($D$102*F153/100, 0)</f>
        <v>3.0979908267897534E-2</v>
      </c>
      <c r="G102" s="232">
        <f>IFERROR($D$102*G153/100, 0)</f>
        <v>0.11345090884633791</v>
      </c>
      <c r="H102" s="233">
        <f>IFERROR($D$102*H153/100, 0)</f>
        <v>0.41924822375017301</v>
      </c>
      <c r="I102" s="228">
        <f t="shared" si="28"/>
        <v>0.9785856900149783</v>
      </c>
      <c r="J102" s="231">
        <f t="shared" ref="J102:Q102" si="49">IFERROR($D$102*J153/100, 0)</f>
        <v>0.68582954778952443</v>
      </c>
      <c r="K102" s="232">
        <f t="shared" si="49"/>
        <v>0.26941238571931075</v>
      </c>
      <c r="L102" s="232">
        <f t="shared" si="49"/>
        <v>2.3343756506143145E-2</v>
      </c>
      <c r="M102" s="230">
        <f t="shared" si="49"/>
        <v>4.1901529108910804E-2</v>
      </c>
      <c r="N102" s="228">
        <f t="shared" si="32"/>
        <v>7.4416225434140084E-3</v>
      </c>
      <c r="O102" s="235">
        <f>IFERROR($D$102*O153/100, 0)</f>
        <v>7.4416225434140084E-3</v>
      </c>
      <c r="P102" s="233">
        <f t="shared" si="49"/>
        <v>0</v>
      </c>
      <c r="Q102" s="228">
        <f t="shared" si="49"/>
        <v>1.8821174682887758E-3</v>
      </c>
      <c r="AA102" s="134"/>
      <c r="AB102" s="134"/>
      <c r="AC102" s="134"/>
      <c r="AD102" s="134"/>
      <c r="AE102" s="134"/>
      <c r="AF102" s="134"/>
      <c r="AG102" s="134"/>
      <c r="AH102" s="134"/>
      <c r="AI102" s="134"/>
    </row>
    <row r="103" spans="1:35" ht="15" thickBot="1">
      <c r="B103" s="168" t="s">
        <v>413</v>
      </c>
      <c r="C103" s="265" t="s">
        <v>326</v>
      </c>
      <c r="D103" s="364">
        <v>28.19176729514118</v>
      </c>
      <c r="E103" s="171">
        <f>IFERROR($D$103*E154/100, 0)</f>
        <v>9.9725184024987765</v>
      </c>
      <c r="F103" s="172">
        <f>IFERROR($D$103*F154/100, 0)</f>
        <v>0.5480915253395926</v>
      </c>
      <c r="G103" s="173">
        <f>IFERROR($D$103*G154/100, 0)</f>
        <v>2.0071551259300229</v>
      </c>
      <c r="H103" s="174">
        <f>IFERROR($D$103*H154/100, 0)</f>
        <v>7.4172717512291628</v>
      </c>
      <c r="I103" s="171">
        <f t="shared" si="28"/>
        <v>17.312979718264582</v>
      </c>
      <c r="J103" s="172">
        <f t="shared" ref="J103:Q103" si="50">IFERROR($D$103*J154/100, 0)</f>
        <v>12.133585410271904</v>
      </c>
      <c r="K103" s="173">
        <f t="shared" si="50"/>
        <v>4.7664003442931078</v>
      </c>
      <c r="L103" s="173">
        <f t="shared" si="50"/>
        <v>0.41299396369956848</v>
      </c>
      <c r="M103" s="170">
        <f t="shared" si="50"/>
        <v>0.74131507442719924</v>
      </c>
      <c r="N103" s="171">
        <f t="shared" si="32"/>
        <v>0.13165598217886798</v>
      </c>
      <c r="O103" s="176">
        <f>IFERROR($D$103*O154/100, 0)</f>
        <v>0.13165598217886798</v>
      </c>
      <c r="P103" s="174">
        <f t="shared" si="50"/>
        <v>0</v>
      </c>
      <c r="Q103" s="171">
        <f t="shared" si="50"/>
        <v>3.329811777175723E-2</v>
      </c>
      <c r="AA103" s="134"/>
      <c r="AB103" s="134"/>
      <c r="AC103" s="134"/>
      <c r="AD103" s="134"/>
      <c r="AE103" s="134"/>
      <c r="AF103" s="134"/>
      <c r="AG103" s="134"/>
      <c r="AH103" s="134"/>
      <c r="AI103" s="134"/>
    </row>
    <row r="104" spans="1:35">
      <c r="B104" s="168" t="s">
        <v>414</v>
      </c>
      <c r="C104" s="265" t="s">
        <v>328</v>
      </c>
      <c r="D104" s="363">
        <f>SUM(D105:D108)</f>
        <v>333.65001999999993</v>
      </c>
      <c r="E104" s="171">
        <f t="shared" ref="E104:E138" si="51">SUM(F104:H104)</f>
        <v>118.02491591286463</v>
      </c>
      <c r="F104" s="172">
        <f>SUM(F105:F108)</f>
        <v>6.4866720300611709</v>
      </c>
      <c r="G104" s="173">
        <f>SUM(G105:G108)</f>
        <v>23.754713243006741</v>
      </c>
      <c r="H104" s="174">
        <f>SUM(H105:H108)</f>
        <v>87.783530639796723</v>
      </c>
      <c r="I104" s="171">
        <f t="shared" si="28"/>
        <v>204.8993938118289</v>
      </c>
      <c r="J104" s="172">
        <f t="shared" ref="J104:Q104" si="52">SUM(J105:J108)</f>
        <v>143.60117875641876</v>
      </c>
      <c r="K104" s="173">
        <f t="shared" si="52"/>
        <v>56.410424843265865</v>
      </c>
      <c r="L104" s="173">
        <f t="shared" si="52"/>
        <v>4.8877902121442798</v>
      </c>
      <c r="M104" s="170">
        <f t="shared" si="52"/>
        <v>8.7734758456084876</v>
      </c>
      <c r="N104" s="171">
        <f t="shared" si="32"/>
        <v>1.5581506695633698</v>
      </c>
      <c r="O104" s="176">
        <f>SUM(O105:O108)</f>
        <v>1.5581506695633698</v>
      </c>
      <c r="P104" s="174">
        <f t="shared" si="52"/>
        <v>0</v>
      </c>
      <c r="Q104" s="171">
        <f t="shared" si="52"/>
        <v>0.39408376013460977</v>
      </c>
      <c r="AA104" s="134"/>
      <c r="AB104" s="134"/>
      <c r="AC104" s="134"/>
      <c r="AD104" s="134"/>
      <c r="AE104" s="134"/>
      <c r="AF104" s="134"/>
      <c r="AG104" s="134"/>
      <c r="AH104" s="134"/>
      <c r="AI104" s="134"/>
    </row>
    <row r="105" spans="1:35">
      <c r="B105" s="285" t="s">
        <v>415</v>
      </c>
      <c r="C105" s="286" t="s">
        <v>330</v>
      </c>
      <c r="D105" s="362">
        <v>324.26934999999997</v>
      </c>
      <c r="E105" s="228">
        <f t="shared" si="51"/>
        <v>114.70661013857956</v>
      </c>
      <c r="F105" s="231">
        <f>IFERROR($D$105*F156/100, 0)</f>
        <v>6.3042973078530506</v>
      </c>
      <c r="G105" s="232">
        <f>IFERROR($D$105*G156/100, 0)</f>
        <v>23.086842382764395</v>
      </c>
      <c r="H105" s="233">
        <f>IFERROR($D$105*H156/100, 0)</f>
        <v>85.315470447962113</v>
      </c>
      <c r="I105" s="228">
        <f t="shared" si="28"/>
        <v>199.13858613512383</v>
      </c>
      <c r="J105" s="231">
        <f t="shared" ref="J105:Q105" si="53">IFERROR($D$105*J156/100, 0)</f>
        <v>139.56378871063075</v>
      </c>
      <c r="K105" s="232">
        <f t="shared" si="53"/>
        <v>54.824428894533483</v>
      </c>
      <c r="L105" s="232">
        <f t="shared" si="53"/>
        <v>4.7503685299595899</v>
      </c>
      <c r="M105" s="230">
        <f t="shared" si="53"/>
        <v>8.526806950876745</v>
      </c>
      <c r="N105" s="228">
        <f t="shared" si="32"/>
        <v>1.51434279794552</v>
      </c>
      <c r="O105" s="235">
        <f>IFERROR($D$105*O156/100, 0)</f>
        <v>1.51434279794552</v>
      </c>
      <c r="P105" s="233">
        <f t="shared" si="53"/>
        <v>0</v>
      </c>
      <c r="Q105" s="228">
        <f t="shared" si="53"/>
        <v>0.3830039774743782</v>
      </c>
      <c r="AA105" s="134"/>
      <c r="AB105" s="134"/>
      <c r="AC105" s="134"/>
      <c r="AD105" s="134"/>
      <c r="AE105" s="134"/>
      <c r="AF105" s="134"/>
      <c r="AG105" s="134"/>
      <c r="AH105" s="134"/>
      <c r="AI105" s="134"/>
    </row>
    <row r="106" spans="1:35">
      <c r="B106" s="285" t="s">
        <v>416</v>
      </c>
      <c r="C106" s="286" t="s">
        <v>332</v>
      </c>
      <c r="D106" s="362">
        <v>5.7701599999999997</v>
      </c>
      <c r="E106" s="228">
        <f t="shared" si="51"/>
        <v>2.041128751629552</v>
      </c>
      <c r="F106" s="231">
        <f>IFERROR($D$106*F157/100, 0)</f>
        <v>0.11218082792555435</v>
      </c>
      <c r="G106" s="232">
        <f>IFERROR($D$106*G157/100, 0)</f>
        <v>0.41081518941994305</v>
      </c>
      <c r="H106" s="233">
        <f>IFERROR($D$106*H157/100, 0)</f>
        <v>1.5181327342840545</v>
      </c>
      <c r="I106" s="228">
        <f t="shared" si="28"/>
        <v>3.5435402827107962</v>
      </c>
      <c r="J106" s="231">
        <f t="shared" ref="J106:Q106" si="54">IFERROR($D$106*J157/100, 0)</f>
        <v>2.4834459102179505</v>
      </c>
      <c r="K106" s="232">
        <f t="shared" si="54"/>
        <v>0.97556468605522328</v>
      </c>
      <c r="L106" s="232">
        <f t="shared" si="54"/>
        <v>8.4529686437622403E-2</v>
      </c>
      <c r="M106" s="230">
        <f t="shared" si="54"/>
        <v>0.15172892657190992</v>
      </c>
      <c r="N106" s="228">
        <f t="shared" si="32"/>
        <v>2.6946734987421173E-2</v>
      </c>
      <c r="O106" s="235">
        <f>IFERROR($D$106*O157/100, 0)</f>
        <v>2.6946734987421173E-2</v>
      </c>
      <c r="P106" s="233">
        <f t="shared" si="54"/>
        <v>0</v>
      </c>
      <c r="Q106" s="228">
        <f t="shared" si="54"/>
        <v>6.8153041003214095E-3</v>
      </c>
      <c r="AA106" s="134"/>
      <c r="AB106" s="134"/>
      <c r="AC106" s="134"/>
      <c r="AD106" s="134"/>
      <c r="AE106" s="134"/>
      <c r="AF106" s="134"/>
      <c r="AG106" s="134"/>
      <c r="AH106" s="134"/>
      <c r="AI106" s="134"/>
    </row>
    <row r="107" spans="1:35">
      <c r="B107" s="285" t="s">
        <v>417</v>
      </c>
      <c r="C107" s="286" t="s">
        <v>334</v>
      </c>
      <c r="D107" s="362">
        <v>2.0257000000000001</v>
      </c>
      <c r="E107" s="228">
        <f t="shared" si="51"/>
        <v>0.71656843348815014</v>
      </c>
      <c r="F107" s="231">
        <f>IFERROR($D$107*F158/100, 0)</f>
        <v>3.9382738629222674E-2</v>
      </c>
      <c r="G107" s="232">
        <f>IFERROR($D$107*G158/100, 0)</f>
        <v>0.14422274758550521</v>
      </c>
      <c r="H107" s="233">
        <f>IFERROR($D$107*H158/100, 0)</f>
        <v>0.53296294727342219</v>
      </c>
      <c r="I107" s="228">
        <f t="shared" si="28"/>
        <v>1.2440122198842425</v>
      </c>
      <c r="J107" s="231">
        <f t="shared" ref="J107:Q107" si="55">IFERROR($D$107*J158/100, 0)</f>
        <v>0.87185041321705159</v>
      </c>
      <c r="K107" s="232">
        <f t="shared" si="55"/>
        <v>0.34248641017615911</v>
      </c>
      <c r="L107" s="232">
        <f t="shared" si="55"/>
        <v>2.9675396491031739E-2</v>
      </c>
      <c r="M107" s="230">
        <f t="shared" si="55"/>
        <v>5.3266683516006136E-2</v>
      </c>
      <c r="N107" s="228">
        <f t="shared" si="32"/>
        <v>9.4600498190724486E-3</v>
      </c>
      <c r="O107" s="235">
        <f>IFERROR($D$107*O158/100, 0)</f>
        <v>9.4600498190724486E-3</v>
      </c>
      <c r="P107" s="233">
        <f t="shared" si="55"/>
        <v>0</v>
      </c>
      <c r="Q107" s="228">
        <f t="shared" si="55"/>
        <v>2.3926132925293372E-3</v>
      </c>
      <c r="AA107" s="134"/>
      <c r="AB107" s="134"/>
      <c r="AC107" s="134"/>
      <c r="AD107" s="134"/>
      <c r="AE107" s="134"/>
      <c r="AF107" s="134"/>
      <c r="AG107" s="134"/>
      <c r="AH107" s="134"/>
      <c r="AI107" s="134"/>
    </row>
    <row r="108" spans="1:35" ht="15" thickBot="1">
      <c r="B108" s="285" t="s">
        <v>418</v>
      </c>
      <c r="C108" s="276" t="s">
        <v>336</v>
      </c>
      <c r="D108" s="365">
        <v>1.5848100000000001</v>
      </c>
      <c r="E108" s="238">
        <f t="shared" si="51"/>
        <v>0.56060858916737666</v>
      </c>
      <c r="F108" s="239">
        <f>IFERROR($D$108*F159/100, 0)</f>
        <v>3.0811155653343723E-2</v>
      </c>
      <c r="G108" s="240">
        <f>IFERROR($D$108*G159/100, 0)</f>
        <v>0.1128329232368981</v>
      </c>
      <c r="H108" s="241">
        <f>IFERROR($D$108*H159/100, 0)</f>
        <v>0.41696451027713488</v>
      </c>
      <c r="I108" s="238">
        <f t="shared" si="28"/>
        <v>0.97325517411005891</v>
      </c>
      <c r="J108" s="239">
        <f t="shared" ref="J108:Q108" si="56">IFERROR($D$108*J159/100, 0)</f>
        <v>0.68209372235302146</v>
      </c>
      <c r="K108" s="240">
        <f t="shared" si="56"/>
        <v>0.26794485250100147</v>
      </c>
      <c r="L108" s="240">
        <f t="shared" si="56"/>
        <v>2.321659925603594E-2</v>
      </c>
      <c r="M108" s="237">
        <f t="shared" si="56"/>
        <v>4.1673284643827656E-2</v>
      </c>
      <c r="N108" s="228">
        <f t="shared" si="32"/>
        <v>7.401086811356177E-3</v>
      </c>
      <c r="O108" s="243">
        <f>IFERROR($D$108*O159/100, 0)</f>
        <v>7.401086811356177E-3</v>
      </c>
      <c r="P108" s="241">
        <f t="shared" si="56"/>
        <v>0</v>
      </c>
      <c r="Q108" s="238">
        <f t="shared" si="56"/>
        <v>1.8718652673808652E-3</v>
      </c>
      <c r="AA108" s="134"/>
      <c r="AB108" s="134"/>
      <c r="AC108" s="134"/>
      <c r="AD108" s="134"/>
      <c r="AE108" s="134"/>
      <c r="AF108" s="134"/>
      <c r="AG108" s="134"/>
      <c r="AH108" s="134"/>
      <c r="AI108" s="134"/>
    </row>
    <row r="109" spans="1:35">
      <c r="B109" s="168" t="s">
        <v>419</v>
      </c>
      <c r="C109" s="265" t="s">
        <v>338</v>
      </c>
      <c r="D109" s="363">
        <f>SUM(D110:D112)</f>
        <v>0</v>
      </c>
      <c r="E109" s="171">
        <f t="shared" si="51"/>
        <v>0</v>
      </c>
      <c r="F109" s="172">
        <f>SUM(F110:F112)</f>
        <v>0</v>
      </c>
      <c r="G109" s="173">
        <f>SUM(G110:G112)</f>
        <v>0</v>
      </c>
      <c r="H109" s="174">
        <f>SUM(H110:H112)</f>
        <v>0</v>
      </c>
      <c r="I109" s="171">
        <f t="shared" si="28"/>
        <v>0</v>
      </c>
      <c r="J109" s="172">
        <f t="shared" ref="J109:Q109" si="57">SUM(J110:J112)</f>
        <v>0</v>
      </c>
      <c r="K109" s="173">
        <f t="shared" si="57"/>
        <v>0</v>
      </c>
      <c r="L109" s="173">
        <f t="shared" si="57"/>
        <v>0</v>
      </c>
      <c r="M109" s="170">
        <f t="shared" si="57"/>
        <v>0</v>
      </c>
      <c r="N109" s="171">
        <f t="shared" si="32"/>
        <v>0</v>
      </c>
      <c r="O109" s="176">
        <f>SUM(O110:O112)</f>
        <v>0</v>
      </c>
      <c r="P109" s="174">
        <f t="shared" si="57"/>
        <v>0</v>
      </c>
      <c r="Q109" s="171">
        <f t="shared" si="57"/>
        <v>0</v>
      </c>
      <c r="AA109" s="134"/>
      <c r="AB109" s="134"/>
      <c r="AC109" s="134"/>
      <c r="AD109" s="134"/>
      <c r="AE109" s="134"/>
      <c r="AF109" s="134"/>
      <c r="AG109" s="134"/>
      <c r="AH109" s="134"/>
      <c r="AI109" s="134"/>
    </row>
    <row r="110" spans="1:35">
      <c r="B110" s="285" t="s">
        <v>420</v>
      </c>
      <c r="C110" s="286" t="s">
        <v>344</v>
      </c>
      <c r="D110" s="362">
        <v>0</v>
      </c>
      <c r="E110" s="228">
        <f t="shared" si="51"/>
        <v>0</v>
      </c>
      <c r="F110" s="231">
        <f>IFERROR($D$110*F161/100, 0)</f>
        <v>0</v>
      </c>
      <c r="G110" s="232">
        <f>IFERROR($D$110*G161/100, 0)</f>
        <v>0</v>
      </c>
      <c r="H110" s="233">
        <f>IFERROR($D$110*H161/100, 0)</f>
        <v>0</v>
      </c>
      <c r="I110" s="228">
        <f t="shared" si="28"/>
        <v>0</v>
      </c>
      <c r="J110" s="231">
        <f t="shared" ref="J110:Q110" si="58">IFERROR($D$110*J161/100, 0)</f>
        <v>0</v>
      </c>
      <c r="K110" s="232">
        <f t="shared" si="58"/>
        <v>0</v>
      </c>
      <c r="L110" s="232">
        <f t="shared" si="58"/>
        <v>0</v>
      </c>
      <c r="M110" s="230">
        <f t="shared" si="58"/>
        <v>0</v>
      </c>
      <c r="N110" s="228">
        <f t="shared" si="32"/>
        <v>0</v>
      </c>
      <c r="O110" s="235">
        <f>IFERROR($D$110*O161/100, 0)</f>
        <v>0</v>
      </c>
      <c r="P110" s="233">
        <f t="shared" si="58"/>
        <v>0</v>
      </c>
      <c r="Q110" s="228">
        <f t="shared" si="58"/>
        <v>0</v>
      </c>
      <c r="AA110" s="134"/>
      <c r="AB110" s="134"/>
      <c r="AC110" s="134"/>
      <c r="AD110" s="134"/>
      <c r="AE110" s="134"/>
      <c r="AF110" s="134"/>
      <c r="AG110" s="134"/>
      <c r="AH110" s="134"/>
      <c r="AI110" s="134"/>
    </row>
    <row r="111" spans="1:35" s="134" customFormat="1">
      <c r="A111" s="136"/>
      <c r="B111" s="288" t="s">
        <v>421</v>
      </c>
      <c r="C111" s="286" t="s">
        <v>346</v>
      </c>
      <c r="D111" s="365">
        <v>0</v>
      </c>
      <c r="E111" s="228">
        <f t="shared" si="51"/>
        <v>0</v>
      </c>
      <c r="F111" s="231">
        <f>IFERROR($D$111*F162/100, 0)</f>
        <v>0</v>
      </c>
      <c r="G111" s="232">
        <f>IFERROR($D$111*G162/100, 0)</f>
        <v>0</v>
      </c>
      <c r="H111" s="233">
        <f>IFERROR($D$111*H162/100, 0)</f>
        <v>0</v>
      </c>
      <c r="I111" s="228">
        <f t="shared" si="28"/>
        <v>0</v>
      </c>
      <c r="J111" s="231">
        <f t="shared" ref="J111:Q111" si="59">IFERROR($D$111*J162/100, 0)</f>
        <v>0</v>
      </c>
      <c r="K111" s="232">
        <f t="shared" si="59"/>
        <v>0</v>
      </c>
      <c r="L111" s="232">
        <f t="shared" si="59"/>
        <v>0</v>
      </c>
      <c r="M111" s="230">
        <f t="shared" si="59"/>
        <v>0</v>
      </c>
      <c r="N111" s="228">
        <f t="shared" si="32"/>
        <v>0</v>
      </c>
      <c r="O111" s="235">
        <f>IFERROR($D$111*O162/100, 0)</f>
        <v>0</v>
      </c>
      <c r="P111" s="233">
        <f t="shared" si="59"/>
        <v>0</v>
      </c>
      <c r="Q111" s="228">
        <f t="shared" si="59"/>
        <v>0</v>
      </c>
    </row>
    <row r="112" spans="1:35" ht="15" thickBot="1">
      <c r="B112" s="288" t="s">
        <v>422</v>
      </c>
      <c r="C112" s="276" t="s">
        <v>348</v>
      </c>
      <c r="D112" s="365">
        <v>0</v>
      </c>
      <c r="E112" s="238">
        <f t="shared" si="51"/>
        <v>0</v>
      </c>
      <c r="F112" s="239">
        <f>IFERROR($D$112*F163/100, 0)</f>
        <v>0</v>
      </c>
      <c r="G112" s="240">
        <f>IFERROR($D$112*G163/100, 0)</f>
        <v>0</v>
      </c>
      <c r="H112" s="241">
        <f>IFERROR($D$112*H163/100, 0)</f>
        <v>0</v>
      </c>
      <c r="I112" s="238">
        <f t="shared" si="28"/>
        <v>0</v>
      </c>
      <c r="J112" s="239">
        <f t="shared" ref="J112:Q112" si="60">IFERROR($D$112*J163/100, 0)</f>
        <v>0</v>
      </c>
      <c r="K112" s="240">
        <f t="shared" si="60"/>
        <v>0</v>
      </c>
      <c r="L112" s="240">
        <f t="shared" si="60"/>
        <v>0</v>
      </c>
      <c r="M112" s="237">
        <f t="shared" si="60"/>
        <v>0</v>
      </c>
      <c r="N112" s="228">
        <f t="shared" si="32"/>
        <v>0</v>
      </c>
      <c r="O112" s="243">
        <f>IFERROR($D$112*O163/100, 0)</f>
        <v>0</v>
      </c>
      <c r="P112" s="241">
        <f t="shared" si="60"/>
        <v>0</v>
      </c>
      <c r="Q112" s="238">
        <f t="shared" si="60"/>
        <v>0</v>
      </c>
      <c r="AA112" s="134"/>
      <c r="AB112" s="134"/>
      <c r="AC112" s="134"/>
      <c r="AD112" s="134"/>
      <c r="AE112" s="134"/>
      <c r="AF112" s="134"/>
      <c r="AG112" s="134"/>
      <c r="AH112" s="134"/>
      <c r="AI112" s="134"/>
    </row>
    <row r="113" spans="2:35">
      <c r="B113" s="168" t="s">
        <v>423</v>
      </c>
      <c r="C113" s="265" t="s">
        <v>350</v>
      </c>
      <c r="D113" s="363">
        <f>SUM(D114:D115)</f>
        <v>0</v>
      </c>
      <c r="E113" s="171">
        <f t="shared" si="51"/>
        <v>0</v>
      </c>
      <c r="F113" s="172">
        <f>F114+F115</f>
        <v>0</v>
      </c>
      <c r="G113" s="173">
        <f>G114+G115</f>
        <v>0</v>
      </c>
      <c r="H113" s="174">
        <f>H114+H115</f>
        <v>0</v>
      </c>
      <c r="I113" s="171">
        <f t="shared" si="28"/>
        <v>0</v>
      </c>
      <c r="J113" s="172">
        <f t="shared" ref="J113:Q113" si="61">J114+J115</f>
        <v>0</v>
      </c>
      <c r="K113" s="173">
        <f t="shared" si="61"/>
        <v>0</v>
      </c>
      <c r="L113" s="173">
        <f t="shared" si="61"/>
        <v>0</v>
      </c>
      <c r="M113" s="170">
        <f t="shared" si="61"/>
        <v>0</v>
      </c>
      <c r="N113" s="171">
        <f t="shared" si="32"/>
        <v>0</v>
      </c>
      <c r="O113" s="176">
        <f>O114+O115</f>
        <v>0</v>
      </c>
      <c r="P113" s="174">
        <f t="shared" si="61"/>
        <v>0</v>
      </c>
      <c r="Q113" s="171">
        <f t="shared" si="61"/>
        <v>0</v>
      </c>
      <c r="AA113" s="134"/>
      <c r="AB113" s="134"/>
      <c r="AC113" s="134"/>
      <c r="AD113" s="134"/>
      <c r="AE113" s="134"/>
      <c r="AF113" s="134"/>
      <c r="AG113" s="134"/>
      <c r="AH113" s="134"/>
      <c r="AI113" s="134"/>
    </row>
    <row r="114" spans="2:35">
      <c r="B114" s="285" t="s">
        <v>424</v>
      </c>
      <c r="C114" s="286" t="s">
        <v>352</v>
      </c>
      <c r="D114" s="366">
        <v>0</v>
      </c>
      <c r="E114" s="228">
        <f t="shared" si="51"/>
        <v>0</v>
      </c>
      <c r="F114" s="231">
        <f>IFERROR($D$114*F165/100, 0)</f>
        <v>0</v>
      </c>
      <c r="G114" s="232">
        <f>IFERROR($D$114*G165/100, 0)</f>
        <v>0</v>
      </c>
      <c r="H114" s="233">
        <f>IFERROR($D$114*H165/100, 0)</f>
        <v>0</v>
      </c>
      <c r="I114" s="228">
        <f t="shared" si="28"/>
        <v>0</v>
      </c>
      <c r="J114" s="231">
        <f t="shared" ref="J114:Q114" si="62">IFERROR($D$114*J165/100, 0)</f>
        <v>0</v>
      </c>
      <c r="K114" s="232">
        <f t="shared" si="62"/>
        <v>0</v>
      </c>
      <c r="L114" s="232">
        <f t="shared" si="62"/>
        <v>0</v>
      </c>
      <c r="M114" s="230">
        <f t="shared" si="62"/>
        <v>0</v>
      </c>
      <c r="N114" s="228">
        <f t="shared" si="32"/>
        <v>0</v>
      </c>
      <c r="O114" s="235">
        <f>IFERROR($D$114*O165/100, 0)</f>
        <v>0</v>
      </c>
      <c r="P114" s="233">
        <f t="shared" si="62"/>
        <v>0</v>
      </c>
      <c r="Q114" s="228">
        <f t="shared" si="62"/>
        <v>0</v>
      </c>
      <c r="AA114" s="134"/>
      <c r="AB114" s="134"/>
      <c r="AC114" s="134"/>
      <c r="AD114" s="134"/>
      <c r="AE114" s="134"/>
      <c r="AF114" s="134"/>
      <c r="AG114" s="134"/>
      <c r="AH114" s="134"/>
      <c r="AI114" s="134"/>
    </row>
    <row r="115" spans="2:35" ht="15" thickBot="1">
      <c r="B115" s="288" t="s">
        <v>425</v>
      </c>
      <c r="C115" s="276" t="s">
        <v>354</v>
      </c>
      <c r="D115" s="367">
        <v>0</v>
      </c>
      <c r="E115" s="238">
        <f t="shared" si="51"/>
        <v>0</v>
      </c>
      <c r="F115" s="239">
        <f>IFERROR($D$115*F166/100, 0)</f>
        <v>0</v>
      </c>
      <c r="G115" s="240">
        <f>IFERROR($D$115*G166/100, 0)</f>
        <v>0</v>
      </c>
      <c r="H115" s="241">
        <f>IFERROR($D$115*H166/100, 0)</f>
        <v>0</v>
      </c>
      <c r="I115" s="238">
        <f t="shared" si="28"/>
        <v>0</v>
      </c>
      <c r="J115" s="239">
        <f t="shared" ref="J115:Q115" si="63">IFERROR($D$115*J166/100, 0)</f>
        <v>0</v>
      </c>
      <c r="K115" s="240">
        <f t="shared" si="63"/>
        <v>0</v>
      </c>
      <c r="L115" s="240">
        <f t="shared" si="63"/>
        <v>0</v>
      </c>
      <c r="M115" s="237">
        <f t="shared" si="63"/>
        <v>0</v>
      </c>
      <c r="N115" s="228">
        <f t="shared" si="32"/>
        <v>0</v>
      </c>
      <c r="O115" s="243">
        <f>IFERROR($D$115*O166/100, 0)</f>
        <v>0</v>
      </c>
      <c r="P115" s="241">
        <f t="shared" si="63"/>
        <v>0</v>
      </c>
      <c r="Q115" s="238">
        <f t="shared" si="63"/>
        <v>0</v>
      </c>
      <c r="AA115" s="134"/>
      <c r="AB115" s="134"/>
      <c r="AC115" s="134"/>
      <c r="AD115" s="134"/>
      <c r="AE115" s="134"/>
      <c r="AF115" s="134"/>
      <c r="AG115" s="134"/>
      <c r="AH115" s="134"/>
      <c r="AI115" s="134"/>
    </row>
    <row r="116" spans="2:35">
      <c r="B116" s="168" t="s">
        <v>426</v>
      </c>
      <c r="C116" s="265" t="s">
        <v>356</v>
      </c>
      <c r="D116" s="363">
        <f>SUM(D117:D130)</f>
        <v>14.76446</v>
      </c>
      <c r="E116" s="171">
        <f t="shared" si="51"/>
        <v>5.2227605141424949</v>
      </c>
      <c r="F116" s="172">
        <f>SUM(F117:F130)</f>
        <v>0.28704392021603048</v>
      </c>
      <c r="G116" s="173">
        <f t="shared" ref="G116:Q116" si="64">SUM(G117:G130)</f>
        <v>1.0511778584273526</v>
      </c>
      <c r="H116" s="174">
        <f t="shared" si="64"/>
        <v>3.8845387354991114</v>
      </c>
      <c r="I116" s="171">
        <f t="shared" si="28"/>
        <v>9.0670724490260657</v>
      </c>
      <c r="J116" s="172">
        <f t="shared" si="64"/>
        <v>6.3545443806716833</v>
      </c>
      <c r="K116" s="173">
        <f t="shared" si="64"/>
        <v>2.4962368088016458</v>
      </c>
      <c r="L116" s="173">
        <f t="shared" si="64"/>
        <v>0.21629125955273656</v>
      </c>
      <c r="M116" s="170">
        <f t="shared" si="64"/>
        <v>0.38823805010847212</v>
      </c>
      <c r="N116" s="171">
        <f t="shared" si="32"/>
        <v>6.8950252827023939E-2</v>
      </c>
      <c r="O116" s="176">
        <f>SUM(O117:O130)</f>
        <v>6.8950252827023939E-2</v>
      </c>
      <c r="P116" s="174">
        <f t="shared" si="64"/>
        <v>0</v>
      </c>
      <c r="Q116" s="171">
        <f t="shared" si="64"/>
        <v>1.743873389594594E-2</v>
      </c>
      <c r="AA116" s="134"/>
      <c r="AB116" s="134"/>
      <c r="AC116" s="134"/>
      <c r="AD116" s="134"/>
      <c r="AE116" s="134"/>
      <c r="AF116" s="134"/>
      <c r="AG116" s="134"/>
      <c r="AH116" s="134"/>
      <c r="AI116" s="134"/>
    </row>
    <row r="117" spans="2:35">
      <c r="B117" s="285" t="s">
        <v>427</v>
      </c>
      <c r="C117" s="286" t="s">
        <v>358</v>
      </c>
      <c r="D117" s="362">
        <v>0</v>
      </c>
      <c r="E117" s="228">
        <f t="shared" si="51"/>
        <v>0</v>
      </c>
      <c r="F117" s="231">
        <f>IFERROR($D$117*F168/100, 0)</f>
        <v>0</v>
      </c>
      <c r="G117" s="232">
        <f>IFERROR($D$117*G168/100, 0)</f>
        <v>0</v>
      </c>
      <c r="H117" s="233">
        <f>IFERROR($D$117*H168/100, 0)</f>
        <v>0</v>
      </c>
      <c r="I117" s="228">
        <f t="shared" si="28"/>
        <v>0</v>
      </c>
      <c r="J117" s="231">
        <f t="shared" ref="J117:Q117" si="65">IFERROR($D$117*J168/100, 0)</f>
        <v>0</v>
      </c>
      <c r="K117" s="232">
        <f t="shared" si="65"/>
        <v>0</v>
      </c>
      <c r="L117" s="232">
        <f t="shared" si="65"/>
        <v>0</v>
      </c>
      <c r="M117" s="230">
        <f t="shared" si="65"/>
        <v>0</v>
      </c>
      <c r="N117" s="228">
        <f t="shared" si="32"/>
        <v>0</v>
      </c>
      <c r="O117" s="235">
        <f>IFERROR($D$117*O168/100, 0)</f>
        <v>0</v>
      </c>
      <c r="P117" s="233">
        <f t="shared" si="65"/>
        <v>0</v>
      </c>
      <c r="Q117" s="228">
        <f t="shared" si="65"/>
        <v>0</v>
      </c>
      <c r="AA117" s="134"/>
      <c r="AB117" s="134"/>
      <c r="AC117" s="134"/>
      <c r="AD117" s="134"/>
      <c r="AE117" s="134"/>
      <c r="AF117" s="134"/>
      <c r="AG117" s="134"/>
      <c r="AH117" s="134"/>
      <c r="AI117" s="134"/>
    </row>
    <row r="118" spans="2:35">
      <c r="B118" s="285" t="s">
        <v>428</v>
      </c>
      <c r="C118" s="286" t="s">
        <v>360</v>
      </c>
      <c r="D118" s="362">
        <v>0</v>
      </c>
      <c r="E118" s="228">
        <f t="shared" si="51"/>
        <v>0</v>
      </c>
      <c r="F118" s="231">
        <f>IFERROR($D$118*F169/100, 0)</f>
        <v>0</v>
      </c>
      <c r="G118" s="232">
        <f>IFERROR($D$118*G169/100, 0)</f>
        <v>0</v>
      </c>
      <c r="H118" s="233">
        <f>IFERROR($D$118*H169/100, 0)</f>
        <v>0</v>
      </c>
      <c r="I118" s="228">
        <f t="shared" si="28"/>
        <v>0</v>
      </c>
      <c r="J118" s="231">
        <f t="shared" ref="J118:Q118" si="66">IFERROR($D$118*J169/100, 0)</f>
        <v>0</v>
      </c>
      <c r="K118" s="232">
        <f t="shared" si="66"/>
        <v>0</v>
      </c>
      <c r="L118" s="232">
        <f t="shared" si="66"/>
        <v>0</v>
      </c>
      <c r="M118" s="230">
        <f t="shared" si="66"/>
        <v>0</v>
      </c>
      <c r="N118" s="228">
        <f t="shared" si="32"/>
        <v>0</v>
      </c>
      <c r="O118" s="235">
        <f>IFERROR($D$118*O169/100, 0)</f>
        <v>0</v>
      </c>
      <c r="P118" s="233">
        <f t="shared" si="66"/>
        <v>0</v>
      </c>
      <c r="Q118" s="228">
        <f t="shared" si="66"/>
        <v>0</v>
      </c>
      <c r="AA118" s="134"/>
      <c r="AB118" s="134"/>
      <c r="AC118" s="134"/>
      <c r="AD118" s="134"/>
      <c r="AE118" s="134"/>
      <c r="AF118" s="134"/>
      <c r="AG118" s="134"/>
      <c r="AH118" s="134"/>
      <c r="AI118" s="134"/>
    </row>
    <row r="119" spans="2:35">
      <c r="B119" s="285" t="s">
        <v>429</v>
      </c>
      <c r="C119" s="286" t="s">
        <v>362</v>
      </c>
      <c r="D119" s="362">
        <v>0</v>
      </c>
      <c r="E119" s="228">
        <f t="shared" si="51"/>
        <v>0</v>
      </c>
      <c r="F119" s="231">
        <f>IFERROR($D$119*F170/100, 0)</f>
        <v>0</v>
      </c>
      <c r="G119" s="232">
        <f>IFERROR($D$119*G170/100, 0)</f>
        <v>0</v>
      </c>
      <c r="H119" s="233">
        <f>IFERROR($D$119*H170/100, 0)</f>
        <v>0</v>
      </c>
      <c r="I119" s="228">
        <f t="shared" ref="I119:I138" si="67">SUM(J119:L119)</f>
        <v>0</v>
      </c>
      <c r="J119" s="231">
        <f t="shared" ref="J119:Q119" si="68">IFERROR($D$119*J170/100, 0)</f>
        <v>0</v>
      </c>
      <c r="K119" s="232">
        <f t="shared" si="68"/>
        <v>0</v>
      </c>
      <c r="L119" s="232">
        <f t="shared" si="68"/>
        <v>0</v>
      </c>
      <c r="M119" s="230">
        <f t="shared" si="68"/>
        <v>0</v>
      </c>
      <c r="N119" s="228">
        <f t="shared" si="32"/>
        <v>0</v>
      </c>
      <c r="O119" s="235">
        <f>IFERROR($D$119*O170/100, 0)</f>
        <v>0</v>
      </c>
      <c r="P119" s="233">
        <f t="shared" si="68"/>
        <v>0</v>
      </c>
      <c r="Q119" s="228">
        <f t="shared" si="68"/>
        <v>0</v>
      </c>
      <c r="AA119" s="134"/>
      <c r="AB119" s="134"/>
      <c r="AC119" s="134"/>
      <c r="AD119" s="134"/>
      <c r="AE119" s="134"/>
      <c r="AF119" s="134"/>
      <c r="AG119" s="134"/>
      <c r="AH119" s="134"/>
      <c r="AI119" s="134"/>
    </row>
    <row r="120" spans="2:35">
      <c r="B120" s="285" t="s">
        <v>430</v>
      </c>
      <c r="C120" s="286" t="s">
        <v>364</v>
      </c>
      <c r="D120" s="362">
        <v>5.7188699999999999</v>
      </c>
      <c r="E120" s="228">
        <f t="shared" si="51"/>
        <v>2.0229854950004329</v>
      </c>
      <c r="F120" s="231">
        <f>IFERROR($D$120*F171/100, 0)</f>
        <v>0.11118367105914136</v>
      </c>
      <c r="G120" s="232">
        <f>IFERROR($D$120*G171/100, 0)</f>
        <v>0.40716352099734321</v>
      </c>
      <c r="H120" s="233">
        <f>IFERROR($D$120*H171/100, 0)</f>
        <v>1.5046383029439481</v>
      </c>
      <c r="I120" s="228">
        <f t="shared" si="67"/>
        <v>3.5120423379223955</v>
      </c>
      <c r="J120" s="231">
        <f t="shared" ref="J120:Q120" si="69">IFERROR($D$120*J171/100, 0)</f>
        <v>2.4613709693610106</v>
      </c>
      <c r="K120" s="232">
        <f t="shared" si="69"/>
        <v>0.96689305255671154</v>
      </c>
      <c r="L120" s="232">
        <f t="shared" si="69"/>
        <v>8.3778316004673281E-2</v>
      </c>
      <c r="M120" s="230">
        <f t="shared" si="69"/>
        <v>0.15038023318318705</v>
      </c>
      <c r="N120" s="228">
        <f t="shared" si="32"/>
        <v>2.6707209907093278E-2</v>
      </c>
      <c r="O120" s="235">
        <f>IFERROR($D$120*O171/100, 0)</f>
        <v>2.6707209907093278E-2</v>
      </c>
      <c r="P120" s="233">
        <f t="shared" si="69"/>
        <v>0</v>
      </c>
      <c r="Q120" s="228">
        <f t="shared" si="69"/>
        <v>6.7547239868920618E-3</v>
      </c>
      <c r="AA120" s="134"/>
      <c r="AB120" s="134"/>
      <c r="AC120" s="134"/>
      <c r="AD120" s="134"/>
      <c r="AE120" s="134"/>
      <c r="AF120" s="134"/>
      <c r="AG120" s="134"/>
      <c r="AH120" s="134"/>
      <c r="AI120" s="134"/>
    </row>
    <row r="121" spans="2:35">
      <c r="B121" s="285" t="s">
        <v>431</v>
      </c>
      <c r="C121" s="286" t="s">
        <v>366</v>
      </c>
      <c r="D121" s="362">
        <v>0</v>
      </c>
      <c r="E121" s="228">
        <f t="shared" si="51"/>
        <v>0</v>
      </c>
      <c r="F121" s="231">
        <f>IFERROR($D$121*F172/100, 0)</f>
        <v>0</v>
      </c>
      <c r="G121" s="232">
        <f>IFERROR($D$121*G172/100, 0)</f>
        <v>0</v>
      </c>
      <c r="H121" s="233">
        <f>IFERROR($D$121*H172/100, 0)</f>
        <v>0</v>
      </c>
      <c r="I121" s="228">
        <f t="shared" si="67"/>
        <v>0</v>
      </c>
      <c r="J121" s="231">
        <f t="shared" ref="J121:Q121" si="70">IFERROR($D$121*J172/100, 0)</f>
        <v>0</v>
      </c>
      <c r="K121" s="232">
        <f t="shared" si="70"/>
        <v>0</v>
      </c>
      <c r="L121" s="232">
        <f t="shared" si="70"/>
        <v>0</v>
      </c>
      <c r="M121" s="230">
        <f t="shared" si="70"/>
        <v>0</v>
      </c>
      <c r="N121" s="228">
        <f t="shared" si="32"/>
        <v>0</v>
      </c>
      <c r="O121" s="235">
        <f>IFERROR($D$121*O172/100, 0)</f>
        <v>0</v>
      </c>
      <c r="P121" s="233">
        <f t="shared" si="70"/>
        <v>0</v>
      </c>
      <c r="Q121" s="228">
        <f t="shared" si="70"/>
        <v>0</v>
      </c>
      <c r="AA121" s="134"/>
      <c r="AB121" s="134"/>
      <c r="AC121" s="134"/>
      <c r="AD121" s="134"/>
      <c r="AE121" s="134"/>
      <c r="AF121" s="134"/>
      <c r="AG121" s="134"/>
      <c r="AH121" s="134"/>
      <c r="AI121" s="134"/>
    </row>
    <row r="122" spans="2:35">
      <c r="B122" s="285" t="s">
        <v>432</v>
      </c>
      <c r="C122" s="286" t="s">
        <v>368</v>
      </c>
      <c r="D122" s="366">
        <v>0.21058000000000002</v>
      </c>
      <c r="E122" s="228">
        <f t="shared" si="51"/>
        <v>7.4490290133748652E-2</v>
      </c>
      <c r="F122" s="231">
        <f>IFERROR($D$122*F173/100, 0)</f>
        <v>4.0940006420208865E-3</v>
      </c>
      <c r="G122" s="232">
        <f>IFERROR($D$122*G173/100, 0)</f>
        <v>1.4992558713805443E-2</v>
      </c>
      <c r="H122" s="233">
        <f>IFERROR($D$122*H173/100, 0)</f>
        <v>5.5403730777922322E-2</v>
      </c>
      <c r="I122" s="228">
        <f t="shared" si="67"/>
        <v>0.12932028102049847</v>
      </c>
      <c r="J122" s="231">
        <f t="shared" ref="J122:Q122" si="71">IFERROR($D$122*J173/100, 0)</f>
        <v>9.0632502352395075E-2</v>
      </c>
      <c r="K122" s="232">
        <f t="shared" si="71"/>
        <v>3.5602896902253829E-2</v>
      </c>
      <c r="L122" s="232">
        <f t="shared" si="71"/>
        <v>3.0848817658495654E-3</v>
      </c>
      <c r="M122" s="230">
        <f t="shared" si="71"/>
        <v>5.5372948683420908E-3</v>
      </c>
      <c r="N122" s="228">
        <f t="shared" si="32"/>
        <v>9.8341180377167206E-4</v>
      </c>
      <c r="O122" s="235">
        <f>IFERROR($D$122*O173/100, 0)</f>
        <v>9.8341180377167206E-4</v>
      </c>
      <c r="P122" s="233">
        <f t="shared" si="71"/>
        <v>0</v>
      </c>
      <c r="Q122" s="228">
        <f t="shared" si="71"/>
        <v>2.4872217363915085E-4</v>
      </c>
      <c r="AA122" s="134"/>
      <c r="AB122" s="134"/>
      <c r="AC122" s="134"/>
      <c r="AD122" s="134"/>
      <c r="AE122" s="134"/>
      <c r="AF122" s="134"/>
      <c r="AG122" s="134"/>
      <c r="AH122" s="134"/>
      <c r="AI122" s="134"/>
    </row>
    <row r="123" spans="2:35">
      <c r="B123" s="285" t="s">
        <v>433</v>
      </c>
      <c r="C123" s="286" t="s">
        <v>370</v>
      </c>
      <c r="D123" s="362">
        <v>2.8184800000000001</v>
      </c>
      <c r="E123" s="228">
        <f t="shared" si="51"/>
        <v>0.99700538007487838</v>
      </c>
      <c r="F123" s="231">
        <f>IFERROR($D$123*F174/100, 0)</f>
        <v>5.4795607035440348E-2</v>
      </c>
      <c r="G123" s="232">
        <f>IFERROR($D$123*G174/100, 0)</f>
        <v>0.20066590789099803</v>
      </c>
      <c r="H123" s="233">
        <f>IFERROR($D$123*H174/100, 0)</f>
        <v>0.74154386514843995</v>
      </c>
      <c r="I123" s="228">
        <f t="shared" si="67"/>
        <v>1.7308700999651179</v>
      </c>
      <c r="J123" s="231">
        <f t="shared" ref="J123:Q123" si="72">IFERROR($D$123*J174/100, 0)</f>
        <v>1.2130586723818904</v>
      </c>
      <c r="K123" s="232">
        <f t="shared" si="72"/>
        <v>0.4765222379193863</v>
      </c>
      <c r="L123" s="232">
        <f t="shared" si="72"/>
        <v>4.1289189663841208E-2</v>
      </c>
      <c r="M123" s="230">
        <f t="shared" si="72"/>
        <v>7.4113186629902239E-2</v>
      </c>
      <c r="N123" s="228">
        <f t="shared" si="32"/>
        <v>1.31623444804558E-2</v>
      </c>
      <c r="O123" s="235">
        <f>IFERROR($D$123*O174/100, 0)</f>
        <v>1.31623444804558E-2</v>
      </c>
      <c r="P123" s="233">
        <f t="shared" si="72"/>
        <v>0</v>
      </c>
      <c r="Q123" s="228">
        <f t="shared" si="72"/>
        <v>3.3289888496460906E-3</v>
      </c>
      <c r="AA123" s="134"/>
      <c r="AB123" s="134"/>
      <c r="AC123" s="134"/>
      <c r="AD123" s="134"/>
      <c r="AE123" s="134"/>
      <c r="AF123" s="134"/>
      <c r="AG123" s="134"/>
      <c r="AH123" s="134"/>
      <c r="AI123" s="134"/>
    </row>
    <row r="124" spans="2:35">
      <c r="B124" s="285" t="s">
        <v>434</v>
      </c>
      <c r="C124" s="286" t="s">
        <v>372</v>
      </c>
      <c r="D124" s="362">
        <v>0</v>
      </c>
      <c r="E124" s="228">
        <f t="shared" si="51"/>
        <v>0</v>
      </c>
      <c r="F124" s="231">
        <f>IFERROR($D$124*F175/100, 0)</f>
        <v>0</v>
      </c>
      <c r="G124" s="232">
        <f>IFERROR($D$124*G175/100, 0)</f>
        <v>0</v>
      </c>
      <c r="H124" s="233">
        <f>IFERROR($D$124*H175/100, 0)</f>
        <v>0</v>
      </c>
      <c r="I124" s="228">
        <f t="shared" si="67"/>
        <v>0</v>
      </c>
      <c r="J124" s="231">
        <f t="shared" ref="J124:Q124" si="73">IFERROR($D$124*J175/100, 0)</f>
        <v>0</v>
      </c>
      <c r="K124" s="232">
        <f t="shared" si="73"/>
        <v>0</v>
      </c>
      <c r="L124" s="232">
        <f t="shared" si="73"/>
        <v>0</v>
      </c>
      <c r="M124" s="230">
        <f t="shared" si="73"/>
        <v>0</v>
      </c>
      <c r="N124" s="228">
        <f t="shared" si="32"/>
        <v>0</v>
      </c>
      <c r="O124" s="235">
        <f>IFERROR($D$124*O175/100, 0)</f>
        <v>0</v>
      </c>
      <c r="P124" s="233">
        <f t="shared" si="73"/>
        <v>0</v>
      </c>
      <c r="Q124" s="228">
        <f t="shared" si="73"/>
        <v>0</v>
      </c>
      <c r="AA124" s="134"/>
      <c r="AB124" s="134"/>
      <c r="AC124" s="134"/>
      <c r="AD124" s="134"/>
      <c r="AE124" s="134"/>
      <c r="AF124" s="134"/>
      <c r="AG124" s="134"/>
      <c r="AH124" s="134"/>
      <c r="AI124" s="134"/>
    </row>
    <row r="125" spans="2:35">
      <c r="B125" s="285" t="s">
        <v>435</v>
      </c>
      <c r="C125" s="286" t="s">
        <v>374</v>
      </c>
      <c r="D125" s="362">
        <v>0</v>
      </c>
      <c r="E125" s="228">
        <f t="shared" si="51"/>
        <v>0</v>
      </c>
      <c r="F125" s="231">
        <f>IFERROR($D$125*F176/100, 0)</f>
        <v>0</v>
      </c>
      <c r="G125" s="232">
        <f>IFERROR($D$125*G176/100, 0)</f>
        <v>0</v>
      </c>
      <c r="H125" s="233">
        <f>IFERROR($D$125*H176/100, 0)</f>
        <v>0</v>
      </c>
      <c r="I125" s="228">
        <f t="shared" si="67"/>
        <v>0</v>
      </c>
      <c r="J125" s="231">
        <f t="shared" ref="J125:Q125" si="74">IFERROR($D$125*J176/100, 0)</f>
        <v>0</v>
      </c>
      <c r="K125" s="232">
        <f t="shared" si="74"/>
        <v>0</v>
      </c>
      <c r="L125" s="232">
        <f t="shared" si="74"/>
        <v>0</v>
      </c>
      <c r="M125" s="230">
        <f t="shared" si="74"/>
        <v>0</v>
      </c>
      <c r="N125" s="228">
        <f t="shared" si="32"/>
        <v>0</v>
      </c>
      <c r="O125" s="235">
        <f>IFERROR($D$125*O176/100, 0)</f>
        <v>0</v>
      </c>
      <c r="P125" s="233">
        <f t="shared" si="74"/>
        <v>0</v>
      </c>
      <c r="Q125" s="228">
        <f t="shared" si="74"/>
        <v>0</v>
      </c>
      <c r="AA125" s="134"/>
      <c r="AB125" s="134"/>
      <c r="AC125" s="134"/>
      <c r="AD125" s="134"/>
      <c r="AE125" s="134"/>
      <c r="AF125" s="134"/>
      <c r="AG125" s="134"/>
      <c r="AH125" s="134"/>
      <c r="AI125" s="134"/>
    </row>
    <row r="126" spans="2:35">
      <c r="B126" s="285" t="s">
        <v>436</v>
      </c>
      <c r="C126" s="286" t="s">
        <v>376</v>
      </c>
      <c r="D126" s="362">
        <v>6</v>
      </c>
      <c r="E126" s="228">
        <f t="shared" si="51"/>
        <v>2.1224320486394328</v>
      </c>
      <c r="F126" s="231">
        <f>IFERROR($D$126*F177/100, 0)</f>
        <v>0.11664927273304833</v>
      </c>
      <c r="G126" s="232">
        <f>IFERROR($D$126*G177/100, 0)</f>
        <v>0.42717899270031651</v>
      </c>
      <c r="H126" s="233">
        <f>IFERROR($D$126*H177/100, 0)</f>
        <v>1.5786037832060682</v>
      </c>
      <c r="I126" s="228">
        <f t="shared" si="67"/>
        <v>3.6846884135387543</v>
      </c>
      <c r="J126" s="231">
        <f t="shared" ref="J126:Q126" si="75">IFERROR($D$126*J177/100, 0)</f>
        <v>2.5823678132508809</v>
      </c>
      <c r="K126" s="232">
        <f t="shared" si="75"/>
        <v>1.0144238836239099</v>
      </c>
      <c r="L126" s="232">
        <f t="shared" si="75"/>
        <v>8.7896716663963287E-2</v>
      </c>
      <c r="M126" s="230">
        <f t="shared" si="75"/>
        <v>0.15777267171646187</v>
      </c>
      <c r="N126" s="228">
        <f t="shared" si="32"/>
        <v>2.802009128421518E-2</v>
      </c>
      <c r="O126" s="235">
        <f>IFERROR($D$126*O177/100, 0)</f>
        <v>2.802009128421518E-2</v>
      </c>
      <c r="P126" s="233">
        <f t="shared" si="75"/>
        <v>0</v>
      </c>
      <c r="Q126" s="228">
        <f t="shared" si="75"/>
        <v>7.0867748211364077E-3</v>
      </c>
      <c r="AA126" s="134"/>
      <c r="AB126" s="134"/>
      <c r="AC126" s="134"/>
      <c r="AD126" s="134"/>
      <c r="AE126" s="134"/>
      <c r="AF126" s="134"/>
      <c r="AG126" s="134"/>
      <c r="AH126" s="134"/>
      <c r="AI126" s="134"/>
    </row>
    <row r="127" spans="2:35">
      <c r="B127" s="285" t="s">
        <v>437</v>
      </c>
      <c r="C127" s="286" t="s">
        <v>378</v>
      </c>
      <c r="D127" s="362">
        <v>1.653E-2</v>
      </c>
      <c r="E127" s="228">
        <f t="shared" si="51"/>
        <v>5.8473002940016387E-3</v>
      </c>
      <c r="F127" s="231">
        <f>IFERROR($D$127*F178/100, 0)</f>
        <v>3.2136874637954816E-4</v>
      </c>
      <c r="G127" s="232">
        <f>IFERROR($D$127*G178/100, 0)</f>
        <v>1.176878124889372E-3</v>
      </c>
      <c r="H127" s="233">
        <f>IFERROR($D$127*H178/100, 0)</f>
        <v>4.349053422732718E-3</v>
      </c>
      <c r="I127" s="228">
        <f t="shared" si="67"/>
        <v>1.0151316579299267E-2</v>
      </c>
      <c r="J127" s="231">
        <f t="shared" ref="J127:Q127" si="76">IFERROR($D$127*J178/100, 0)</f>
        <v>7.1144233255061758E-3</v>
      </c>
      <c r="K127" s="232">
        <f t="shared" si="76"/>
        <v>2.7947377993838719E-3</v>
      </c>
      <c r="L127" s="232">
        <f t="shared" si="76"/>
        <v>2.4215545440921883E-4</v>
      </c>
      <c r="M127" s="230">
        <f t="shared" si="76"/>
        <v>4.3466371057885244E-4</v>
      </c>
      <c r="N127" s="228">
        <f t="shared" si="32"/>
        <v>7.7195351488012817E-5</v>
      </c>
      <c r="O127" s="235">
        <f>IFERROR($D$127*O178/100, 0)</f>
        <v>7.7195351488012817E-5</v>
      </c>
      <c r="P127" s="233">
        <f t="shared" si="76"/>
        <v>0</v>
      </c>
      <c r="Q127" s="228">
        <f t="shared" si="76"/>
        <v>1.9524064632230803E-5</v>
      </c>
      <c r="AA127" s="134"/>
      <c r="AB127" s="134"/>
      <c r="AC127" s="134"/>
      <c r="AD127" s="134"/>
      <c r="AE127" s="134"/>
      <c r="AF127" s="134"/>
      <c r="AG127" s="134"/>
      <c r="AH127" s="134"/>
      <c r="AI127" s="134"/>
    </row>
    <row r="128" spans="2:35">
      <c r="B128" s="285" t="s">
        <v>438</v>
      </c>
      <c r="C128" s="286" t="s">
        <v>380</v>
      </c>
      <c r="D128" s="362">
        <v>0</v>
      </c>
      <c r="E128" s="228">
        <f t="shared" si="51"/>
        <v>0</v>
      </c>
      <c r="F128" s="231">
        <f>IFERROR($D$128*F179/100, 0)</f>
        <v>0</v>
      </c>
      <c r="G128" s="232">
        <f>IFERROR($D$128*G179/100, 0)</f>
        <v>0</v>
      </c>
      <c r="H128" s="233">
        <f>IFERROR($D$128*H179/100, 0)</f>
        <v>0</v>
      </c>
      <c r="I128" s="228">
        <f t="shared" si="67"/>
        <v>0</v>
      </c>
      <c r="J128" s="231">
        <f t="shared" ref="J128:Q128" si="77">IFERROR($D$128*J179/100, 0)</f>
        <v>0</v>
      </c>
      <c r="K128" s="232">
        <f t="shared" si="77"/>
        <v>0</v>
      </c>
      <c r="L128" s="232">
        <f t="shared" si="77"/>
        <v>0</v>
      </c>
      <c r="M128" s="230">
        <f t="shared" si="77"/>
        <v>0</v>
      </c>
      <c r="N128" s="228">
        <f t="shared" si="32"/>
        <v>0</v>
      </c>
      <c r="O128" s="235">
        <f>IFERROR($D$128*O179/100, 0)</f>
        <v>0</v>
      </c>
      <c r="P128" s="233">
        <f t="shared" si="77"/>
        <v>0</v>
      </c>
      <c r="Q128" s="228">
        <f t="shared" si="77"/>
        <v>0</v>
      </c>
      <c r="AA128" s="134"/>
      <c r="AB128" s="134"/>
      <c r="AC128" s="134"/>
      <c r="AD128" s="134"/>
      <c r="AE128" s="134"/>
      <c r="AF128" s="134"/>
      <c r="AG128" s="134"/>
      <c r="AH128" s="134"/>
      <c r="AI128" s="134"/>
    </row>
    <row r="129" spans="1:35">
      <c r="B129" s="285" t="s">
        <v>439</v>
      </c>
      <c r="C129" s="286" t="s">
        <v>382</v>
      </c>
      <c r="D129" s="362">
        <v>0</v>
      </c>
      <c r="E129" s="228">
        <f t="shared" si="51"/>
        <v>0</v>
      </c>
      <c r="F129" s="231">
        <f>IFERROR($D$129*F180/100, 0)</f>
        <v>0</v>
      </c>
      <c r="G129" s="232">
        <f>IFERROR($D$129*G180/100, 0)</f>
        <v>0</v>
      </c>
      <c r="H129" s="233">
        <f>IFERROR($D$129*H180/100, 0)</f>
        <v>0</v>
      </c>
      <c r="I129" s="228">
        <f t="shared" si="67"/>
        <v>0</v>
      </c>
      <c r="J129" s="231">
        <f t="shared" ref="J129:Q129" si="78">IFERROR($D$129*J180/100, 0)</f>
        <v>0</v>
      </c>
      <c r="K129" s="232">
        <f t="shared" si="78"/>
        <v>0</v>
      </c>
      <c r="L129" s="232">
        <f t="shared" si="78"/>
        <v>0</v>
      </c>
      <c r="M129" s="230">
        <f t="shared" si="78"/>
        <v>0</v>
      </c>
      <c r="N129" s="228">
        <f t="shared" si="32"/>
        <v>0</v>
      </c>
      <c r="O129" s="235">
        <f>IFERROR($D$129*O180/100, 0)</f>
        <v>0</v>
      </c>
      <c r="P129" s="233">
        <f t="shared" si="78"/>
        <v>0</v>
      </c>
      <c r="Q129" s="228">
        <f t="shared" si="78"/>
        <v>0</v>
      </c>
      <c r="AA129" s="134"/>
      <c r="AB129" s="134"/>
      <c r="AC129" s="134"/>
      <c r="AD129" s="134"/>
      <c r="AE129" s="134"/>
      <c r="AF129" s="134"/>
      <c r="AG129" s="134"/>
      <c r="AH129" s="134"/>
      <c r="AI129" s="134"/>
    </row>
    <row r="130" spans="1:35" ht="15" thickBot="1">
      <c r="B130" s="310" t="s">
        <v>440</v>
      </c>
      <c r="C130" s="311" t="s">
        <v>384</v>
      </c>
      <c r="D130" s="368">
        <v>0</v>
      </c>
      <c r="E130" s="369">
        <f t="shared" si="51"/>
        <v>0</v>
      </c>
      <c r="F130" s="370">
        <f>IFERROR($D$130*F181/100, 0)</f>
        <v>0</v>
      </c>
      <c r="G130" s="371">
        <f>IFERROR($D$130*G181/100, 0)</f>
        <v>0</v>
      </c>
      <c r="H130" s="372">
        <f>IFERROR($D$130*H181/100, 0)</f>
        <v>0</v>
      </c>
      <c r="I130" s="369">
        <f t="shared" si="67"/>
        <v>0</v>
      </c>
      <c r="J130" s="370">
        <f t="shared" ref="J130:Q130" si="79">IFERROR($D$130*J181/100, 0)</f>
        <v>0</v>
      </c>
      <c r="K130" s="371">
        <f t="shared" si="79"/>
        <v>0</v>
      </c>
      <c r="L130" s="371">
        <f t="shared" si="79"/>
        <v>0</v>
      </c>
      <c r="M130" s="373">
        <f t="shared" si="79"/>
        <v>0</v>
      </c>
      <c r="N130" s="369">
        <f t="shared" si="32"/>
        <v>0</v>
      </c>
      <c r="O130" s="374">
        <f>IFERROR($D$130*O181/100, 0)</f>
        <v>0</v>
      </c>
      <c r="P130" s="372">
        <f t="shared" si="79"/>
        <v>0</v>
      </c>
      <c r="Q130" s="369">
        <f t="shared" si="79"/>
        <v>0</v>
      </c>
      <c r="AA130" s="134"/>
      <c r="AB130" s="134"/>
      <c r="AC130" s="134"/>
      <c r="AD130" s="134"/>
      <c r="AE130" s="134"/>
      <c r="AF130" s="134"/>
      <c r="AG130" s="134"/>
      <c r="AH130" s="134"/>
      <c r="AI130" s="134"/>
    </row>
    <row r="131" spans="1:35" ht="15" thickBot="1">
      <c r="B131" s="321" t="s">
        <v>441</v>
      </c>
      <c r="C131" s="322" t="s">
        <v>386</v>
      </c>
      <c r="D131" s="375">
        <v>0</v>
      </c>
      <c r="E131" s="324">
        <f t="shared" si="51"/>
        <v>0</v>
      </c>
      <c r="F131" s="376">
        <f>IFERROR($D$131*F182/100, 0)</f>
        <v>0</v>
      </c>
      <c r="G131" s="377">
        <f>IFERROR($D$131*G182/100, 0)</f>
        <v>0</v>
      </c>
      <c r="H131" s="378">
        <f>IFERROR($D$131*H182/100, 0)</f>
        <v>0</v>
      </c>
      <c r="I131" s="324">
        <f t="shared" si="67"/>
        <v>0</v>
      </c>
      <c r="J131" s="376">
        <f t="shared" ref="J131:Q131" si="80">IFERROR($D$131*J182/100, 0)</f>
        <v>0</v>
      </c>
      <c r="K131" s="377">
        <f t="shared" si="80"/>
        <v>0</v>
      </c>
      <c r="L131" s="377">
        <f t="shared" si="80"/>
        <v>0</v>
      </c>
      <c r="M131" s="323">
        <f t="shared" si="80"/>
        <v>0</v>
      </c>
      <c r="N131" s="324">
        <f t="shared" si="32"/>
        <v>0</v>
      </c>
      <c r="O131" s="379">
        <f>IFERROR($D$131*O182/100, 0)</f>
        <v>0</v>
      </c>
      <c r="P131" s="378">
        <f t="shared" si="80"/>
        <v>0</v>
      </c>
      <c r="Q131" s="324">
        <f t="shared" si="80"/>
        <v>0</v>
      </c>
      <c r="AA131" s="134"/>
      <c r="AB131" s="134"/>
      <c r="AC131" s="134"/>
      <c r="AD131" s="134"/>
      <c r="AE131" s="134"/>
      <c r="AF131" s="134"/>
      <c r="AG131" s="134"/>
      <c r="AH131" s="134"/>
      <c r="AI131" s="134"/>
    </row>
    <row r="132" spans="1:35">
      <c r="B132" s="168" t="s">
        <v>442</v>
      </c>
      <c r="C132" s="227" t="s">
        <v>388</v>
      </c>
      <c r="D132" s="363">
        <f>SUM(D133:D138)</f>
        <v>32.778760000000005</v>
      </c>
      <c r="E132" s="171">
        <f t="shared" si="51"/>
        <v>11.59511512311005</v>
      </c>
      <c r="F132" s="172">
        <f>SUM(F133:F138)</f>
        <v>0.63726975251518925</v>
      </c>
      <c r="G132" s="173">
        <f t="shared" ref="G132:Q132" si="81">SUM(G133:G138)</f>
        <v>2.3337329464609047</v>
      </c>
      <c r="H132" s="174">
        <f t="shared" si="81"/>
        <v>8.6241124241339566</v>
      </c>
      <c r="I132" s="171">
        <f t="shared" si="67"/>
        <v>20.129919530361263</v>
      </c>
      <c r="J132" s="172">
        <f t="shared" si="81"/>
        <v>14.107802463712574</v>
      </c>
      <c r="K132" s="173">
        <f t="shared" si="81"/>
        <v>5.5419261699293463</v>
      </c>
      <c r="L132" s="173">
        <f t="shared" si="81"/>
        <v>0.48019089671934218</v>
      </c>
      <c r="M132" s="170">
        <f t="shared" si="81"/>
        <v>0.86193209012544858</v>
      </c>
      <c r="N132" s="171">
        <f t="shared" si="32"/>
        <v>0.15307730789723017</v>
      </c>
      <c r="O132" s="176">
        <f>SUM(O133:O138)</f>
        <v>0.15307730789723017</v>
      </c>
      <c r="P132" s="174">
        <f t="shared" si="81"/>
        <v>0</v>
      </c>
      <c r="Q132" s="171">
        <f t="shared" si="81"/>
        <v>3.8715948506012211E-2</v>
      </c>
      <c r="AA132" s="134"/>
      <c r="AB132" s="134"/>
      <c r="AC132" s="134"/>
      <c r="AD132" s="134"/>
      <c r="AE132" s="134"/>
      <c r="AF132" s="134"/>
      <c r="AG132" s="134"/>
      <c r="AH132" s="134"/>
      <c r="AI132" s="134"/>
    </row>
    <row r="133" spans="1:35">
      <c r="B133" s="187" t="s">
        <v>443</v>
      </c>
      <c r="C133" s="380" t="s">
        <v>390</v>
      </c>
      <c r="D133" s="381">
        <v>12.148520000000001</v>
      </c>
      <c r="E133" s="336">
        <f t="shared" si="51"/>
        <v>4.2974013652561878</v>
      </c>
      <c r="F133" s="382">
        <f>IFERROR($D$133*F183/100, 0)</f>
        <v>0.23618600379714874</v>
      </c>
      <c r="G133" s="383">
        <f>IFERROR($D$133*G183/100, 0)</f>
        <v>0.86493208939994159</v>
      </c>
      <c r="H133" s="384">
        <f>IFERROR($D$133*H183/100, 0)</f>
        <v>3.1962832720590977</v>
      </c>
      <c r="I133" s="336">
        <f t="shared" si="67"/>
        <v>7.4605851476073042</v>
      </c>
      <c r="J133" s="382">
        <f t="shared" ref="J133:Q133" si="82">IFERROR($D$133*J183/100, 0)</f>
        <v>5.228657837772432</v>
      </c>
      <c r="K133" s="383">
        <f t="shared" si="82"/>
        <v>2.0539581397804572</v>
      </c>
      <c r="L133" s="383">
        <f t="shared" si="82"/>
        <v>0.1779691700544152</v>
      </c>
      <c r="M133" s="335">
        <f t="shared" si="82"/>
        <v>0.31945074296681192</v>
      </c>
      <c r="N133" s="336">
        <f t="shared" si="32"/>
        <v>5.6733773228018966E-2</v>
      </c>
      <c r="O133" s="385">
        <f>IFERROR($D$133*O183/100, 0)</f>
        <v>5.6733773228018966E-2</v>
      </c>
      <c r="P133" s="384">
        <f t="shared" si="82"/>
        <v>0</v>
      </c>
      <c r="Q133" s="336">
        <f t="shared" si="82"/>
        <v>1.4348970941678682E-2</v>
      </c>
      <c r="AA133" s="134"/>
      <c r="AB133" s="134"/>
      <c r="AC133" s="134"/>
      <c r="AD133" s="134"/>
      <c r="AE133" s="134"/>
      <c r="AF133" s="134"/>
      <c r="AG133" s="134"/>
      <c r="AH133" s="134"/>
      <c r="AI133" s="134"/>
    </row>
    <row r="134" spans="1:35">
      <c r="B134" s="187" t="s">
        <v>444</v>
      </c>
      <c r="C134" s="380" t="s">
        <v>392</v>
      </c>
      <c r="D134" s="381">
        <v>5.6770899999999997</v>
      </c>
      <c r="E134" s="336">
        <f t="shared" si="51"/>
        <v>2.0082062931684064</v>
      </c>
      <c r="F134" s="382">
        <f>IFERROR($D$134*F183/100, 0)</f>
        <v>0.11037140329001023</v>
      </c>
      <c r="G134" s="383">
        <f>IFERROR($D$134*G183/100, 0)</f>
        <v>0.40418893127817335</v>
      </c>
      <c r="H134" s="384">
        <f>IFERROR($D$134*H183/100, 0)</f>
        <v>1.4936459586002229</v>
      </c>
      <c r="I134" s="336">
        <f t="shared" si="67"/>
        <v>3.4863846242694545</v>
      </c>
      <c r="J134" s="382">
        <f t="shared" ref="J134:Q134" si="83">IFERROR($D$134*J183/100, 0)</f>
        <v>2.4433890814880739</v>
      </c>
      <c r="K134" s="383">
        <f t="shared" si="83"/>
        <v>0.95982928091374375</v>
      </c>
      <c r="L134" s="383">
        <f t="shared" si="83"/>
        <v>8.3166261867636551E-2</v>
      </c>
      <c r="M134" s="335">
        <f t="shared" si="83"/>
        <v>0.14928160947913474</v>
      </c>
      <c r="N134" s="336">
        <f t="shared" si="32"/>
        <v>2.6512096671450856E-2</v>
      </c>
      <c r="O134" s="385">
        <f>IFERROR($D$134*O183/100, 0)</f>
        <v>2.6512096671450856E-2</v>
      </c>
      <c r="P134" s="384">
        <f t="shared" si="83"/>
        <v>0</v>
      </c>
      <c r="Q134" s="336">
        <f t="shared" si="83"/>
        <v>6.7053764115542151E-3</v>
      </c>
      <c r="AA134" s="134"/>
      <c r="AB134" s="134"/>
      <c r="AC134" s="134"/>
      <c r="AD134" s="134"/>
      <c r="AE134" s="134"/>
      <c r="AF134" s="134"/>
      <c r="AG134" s="134"/>
      <c r="AH134" s="134"/>
      <c r="AI134" s="134"/>
    </row>
    <row r="135" spans="1:35">
      <c r="B135" s="285" t="s">
        <v>445</v>
      </c>
      <c r="C135" s="286" t="s">
        <v>394</v>
      </c>
      <c r="D135" s="362">
        <v>0</v>
      </c>
      <c r="E135" s="228">
        <f t="shared" si="51"/>
        <v>0</v>
      </c>
      <c r="F135" s="231">
        <f>IFERROR($D$135*F183/100, 0)</f>
        <v>0</v>
      </c>
      <c r="G135" s="232">
        <f>IFERROR($D$135*G183/100, 0)</f>
        <v>0</v>
      </c>
      <c r="H135" s="233">
        <f>IFERROR($D$135*H183/100, 0)</f>
        <v>0</v>
      </c>
      <c r="I135" s="228">
        <f t="shared" si="67"/>
        <v>0</v>
      </c>
      <c r="J135" s="231">
        <f t="shared" ref="J135:Q135" si="84">IFERROR($D$135*J183/100, 0)</f>
        <v>0</v>
      </c>
      <c r="K135" s="232">
        <f t="shared" si="84"/>
        <v>0</v>
      </c>
      <c r="L135" s="232">
        <f t="shared" si="84"/>
        <v>0</v>
      </c>
      <c r="M135" s="230">
        <f t="shared" si="84"/>
        <v>0</v>
      </c>
      <c r="N135" s="336">
        <f t="shared" si="32"/>
        <v>0</v>
      </c>
      <c r="O135" s="235">
        <f>IFERROR($D$135*O183/100, 0)</f>
        <v>0</v>
      </c>
      <c r="P135" s="233">
        <f t="shared" si="84"/>
        <v>0</v>
      </c>
      <c r="Q135" s="228">
        <f t="shared" si="84"/>
        <v>0</v>
      </c>
      <c r="AA135" s="134"/>
      <c r="AB135" s="134"/>
      <c r="AC135" s="134"/>
      <c r="AD135" s="134"/>
      <c r="AE135" s="134"/>
      <c r="AF135" s="134"/>
      <c r="AG135" s="134"/>
      <c r="AH135" s="134"/>
      <c r="AI135" s="134"/>
    </row>
    <row r="136" spans="1:35">
      <c r="B136" s="288" t="s">
        <v>446</v>
      </c>
      <c r="C136" s="276" t="s">
        <v>396</v>
      </c>
      <c r="D136" s="365">
        <v>10.770530000000001</v>
      </c>
      <c r="E136" s="238">
        <f t="shared" si="51"/>
        <v>3.8099530088054125</v>
      </c>
      <c r="F136" s="239">
        <f>IFERROR($D$136*F183/100, 0)</f>
        <v>0.20939574857491319</v>
      </c>
      <c r="G136" s="240">
        <f>IFERROR($D$136*G183/100, 0)</f>
        <v>0.76682402604142341</v>
      </c>
      <c r="H136" s="241">
        <f>IFERROR($D$136*H183/100, 0)</f>
        <v>2.8337332341890762</v>
      </c>
      <c r="I136" s="238">
        <f t="shared" si="67"/>
        <v>6.6143411831119261</v>
      </c>
      <c r="J136" s="239">
        <f t="shared" ref="J136:Q136" si="85">IFERROR($D$136*J183/100, 0)</f>
        <v>4.6355783339421688</v>
      </c>
      <c r="K136" s="240">
        <f t="shared" si="85"/>
        <v>1.820980478547972</v>
      </c>
      <c r="L136" s="240">
        <f t="shared" si="85"/>
        <v>0.1577823706217861</v>
      </c>
      <c r="M136" s="237">
        <f t="shared" si="85"/>
        <v>0.28321588231705069</v>
      </c>
      <c r="N136" s="336">
        <f t="shared" si="32"/>
        <v>5.0298538963229687E-2</v>
      </c>
      <c r="O136" s="243">
        <f>IFERROR($D$136*O183/100, 0)</f>
        <v>5.0298538963229687E-2</v>
      </c>
      <c r="P136" s="241">
        <f t="shared" si="85"/>
        <v>0</v>
      </c>
      <c r="Q136" s="238">
        <f t="shared" si="85"/>
        <v>1.2721386802382389E-2</v>
      </c>
      <c r="AA136" s="134"/>
      <c r="AB136" s="134"/>
      <c r="AC136" s="134"/>
      <c r="AD136" s="134"/>
      <c r="AE136" s="134"/>
      <c r="AF136" s="134"/>
      <c r="AG136" s="134"/>
      <c r="AH136" s="134"/>
      <c r="AI136" s="134"/>
    </row>
    <row r="137" spans="1:35">
      <c r="B137" s="288" t="s">
        <v>447</v>
      </c>
      <c r="C137" s="386" t="s">
        <v>398</v>
      </c>
      <c r="D137" s="365">
        <v>4.18262</v>
      </c>
      <c r="E137" s="238">
        <f t="shared" si="51"/>
        <v>1.4795544558800444</v>
      </c>
      <c r="F137" s="239">
        <f>IFERROR($D$137*F183/100, 0)</f>
        <v>8.131659685311711E-2</v>
      </c>
      <c r="G137" s="240">
        <f>IFERROR($D$137*G183/100, 0)</f>
        <v>0.29778789974136632</v>
      </c>
      <c r="H137" s="241">
        <f>IFERROR($D$137*H183/100, 0)</f>
        <v>1.100449959285561</v>
      </c>
      <c r="I137" s="238">
        <f t="shared" si="67"/>
        <v>2.5686085753725769</v>
      </c>
      <c r="J137" s="239">
        <f t="shared" ref="J137:Q137" si="86">IFERROR($D$137*J183/100, 0)</f>
        <v>1.8001772105098999</v>
      </c>
      <c r="K137" s="240">
        <f t="shared" si="86"/>
        <v>0.70715827068717307</v>
      </c>
      <c r="L137" s="240">
        <f t="shared" si="86"/>
        <v>6.1273094175504354E-2</v>
      </c>
      <c r="M137" s="237">
        <f t="shared" si="86"/>
        <v>0.1099838553624513</v>
      </c>
      <c r="N137" s="336">
        <f t="shared" si="32"/>
        <v>1.9532899034530683E-2</v>
      </c>
      <c r="O137" s="243">
        <f>IFERROR($D$137*O183/100, 0)</f>
        <v>1.9532899034530683E-2</v>
      </c>
      <c r="P137" s="241">
        <f t="shared" si="86"/>
        <v>0</v>
      </c>
      <c r="Q137" s="238">
        <f t="shared" si="86"/>
        <v>4.9402143503969277E-3</v>
      </c>
      <c r="AA137" s="134"/>
      <c r="AB137" s="134"/>
      <c r="AC137" s="134"/>
      <c r="AD137" s="134"/>
      <c r="AE137" s="134"/>
      <c r="AF137" s="134"/>
      <c r="AG137" s="134"/>
      <c r="AH137" s="134"/>
      <c r="AI137" s="134"/>
    </row>
    <row r="138" spans="1:35" ht="15" thickBot="1">
      <c r="B138" s="288" t="s">
        <v>448</v>
      </c>
      <c r="C138" s="386" t="s">
        <v>402</v>
      </c>
      <c r="D138" s="365">
        <v>0</v>
      </c>
      <c r="E138" s="238">
        <f t="shared" si="51"/>
        <v>0</v>
      </c>
      <c r="F138" s="239">
        <f>IFERROR($D$138*F183/100, 0)</f>
        <v>0</v>
      </c>
      <c r="G138" s="240">
        <f>IFERROR($D$138*G183/100, 0)</f>
        <v>0</v>
      </c>
      <c r="H138" s="241">
        <f>IFERROR($D$138*H183/100, 0)</f>
        <v>0</v>
      </c>
      <c r="I138" s="238">
        <f t="shared" si="67"/>
        <v>0</v>
      </c>
      <c r="J138" s="239">
        <f t="shared" ref="J138:Q138" si="87">IFERROR($D$138*J183/100, 0)</f>
        <v>0</v>
      </c>
      <c r="K138" s="240">
        <f t="shared" si="87"/>
        <v>0</v>
      </c>
      <c r="L138" s="240">
        <f t="shared" si="87"/>
        <v>0</v>
      </c>
      <c r="M138" s="237">
        <f t="shared" si="87"/>
        <v>0</v>
      </c>
      <c r="N138" s="336">
        <f t="shared" ref="N138" si="88">+O138+P138</f>
        <v>0</v>
      </c>
      <c r="O138" s="243">
        <f>IFERROR($D$138*O183/100, 0)</f>
        <v>0</v>
      </c>
      <c r="P138" s="241">
        <f t="shared" si="87"/>
        <v>0</v>
      </c>
      <c r="Q138" s="238">
        <f t="shared" si="87"/>
        <v>0</v>
      </c>
      <c r="AA138" s="134"/>
      <c r="AB138" s="134"/>
      <c r="AC138" s="134"/>
      <c r="AD138" s="134"/>
      <c r="AE138" s="134"/>
      <c r="AF138" s="134"/>
      <c r="AG138" s="134"/>
      <c r="AH138" s="134"/>
      <c r="AI138" s="134"/>
    </row>
    <row r="139" spans="1:35" ht="104.5" thickBot="1">
      <c r="B139" s="140" t="s">
        <v>60</v>
      </c>
      <c r="C139" s="141" t="s">
        <v>449</v>
      </c>
      <c r="D139" s="387" t="s">
        <v>450</v>
      </c>
      <c r="E139" s="388" t="s">
        <v>247</v>
      </c>
      <c r="F139" s="389" t="s">
        <v>248</v>
      </c>
      <c r="G139" s="390" t="s">
        <v>249</v>
      </c>
      <c r="H139" s="391" t="s">
        <v>250</v>
      </c>
      <c r="I139" s="392" t="s">
        <v>251</v>
      </c>
      <c r="J139" s="389" t="s">
        <v>252</v>
      </c>
      <c r="K139" s="390" t="s">
        <v>253</v>
      </c>
      <c r="L139" s="393" t="s">
        <v>254</v>
      </c>
      <c r="M139" s="388" t="s">
        <v>255</v>
      </c>
      <c r="N139" s="392" t="s">
        <v>256</v>
      </c>
      <c r="O139" s="394" t="s">
        <v>257</v>
      </c>
      <c r="P139" s="395" t="s">
        <v>258</v>
      </c>
      <c r="Q139" s="396" t="s">
        <v>259</v>
      </c>
      <c r="AA139" s="134"/>
      <c r="AB139" s="134"/>
      <c r="AC139" s="134"/>
      <c r="AD139" s="134"/>
      <c r="AE139" s="134"/>
      <c r="AF139" s="134"/>
      <c r="AG139" s="134"/>
      <c r="AH139" s="134"/>
      <c r="AI139" s="134"/>
    </row>
    <row r="140" spans="1:35">
      <c r="B140" s="397" t="s">
        <v>62</v>
      </c>
      <c r="C140" s="398" t="s">
        <v>1271</v>
      </c>
      <c r="D140" s="399"/>
      <c r="E140" s="400"/>
      <c r="F140" s="401"/>
      <c r="G140" s="401"/>
      <c r="H140" s="401"/>
      <c r="I140" s="400"/>
      <c r="J140" s="401"/>
      <c r="K140" s="401"/>
      <c r="L140" s="402"/>
      <c r="M140" s="400"/>
      <c r="N140" s="403"/>
      <c r="O140" s="404"/>
      <c r="P140" s="405"/>
      <c r="Q140" s="406"/>
      <c r="R140" s="134" t="s">
        <v>451</v>
      </c>
      <c r="AA140" s="134"/>
      <c r="AB140" s="134"/>
      <c r="AC140" s="134"/>
      <c r="AD140" s="134"/>
      <c r="AE140" s="134"/>
      <c r="AF140" s="134"/>
      <c r="AG140" s="134"/>
      <c r="AH140" s="134"/>
      <c r="AI140" s="134"/>
    </row>
    <row r="141" spans="1:35">
      <c r="A141" s="136" t="s">
        <v>1272</v>
      </c>
      <c r="B141" s="397">
        <v>1</v>
      </c>
      <c r="C141" s="398" t="s">
        <v>264</v>
      </c>
      <c r="D141" s="407">
        <f>O141+E141+I141+M141+P141+Q141</f>
        <v>100.00000000000001</v>
      </c>
      <c r="E141" s="408">
        <f t="shared" ref="E141:E183" si="89">SUM(F141:H141)</f>
        <v>35.373867477323884</v>
      </c>
      <c r="F141" s="409">
        <v>1.9441545455508056</v>
      </c>
      <c r="G141" s="409">
        <v>7.1196498783386089</v>
      </c>
      <c r="H141" s="409">
        <v>26.310063053434472</v>
      </c>
      <c r="I141" s="408">
        <f>SUM(J141:L141)</f>
        <v>61.411473558979239</v>
      </c>
      <c r="J141" s="409">
        <v>43.039463554181346</v>
      </c>
      <c r="K141" s="409">
        <v>16.907064727065165</v>
      </c>
      <c r="L141" s="410">
        <v>1.4649452777327214</v>
      </c>
      <c r="M141" s="411">
        <v>2.6295445286076977</v>
      </c>
      <c r="N141" s="412">
        <f t="shared" ref="N141:N142" si="90">+O141+P141</f>
        <v>0.46700152140358631</v>
      </c>
      <c r="O141" s="413">
        <v>0.46700152140358631</v>
      </c>
      <c r="P141" s="414">
        <v>0</v>
      </c>
      <c r="Q141" s="415">
        <v>0.11811291368560681</v>
      </c>
      <c r="AA141" s="134"/>
      <c r="AB141" s="134"/>
      <c r="AC141" s="134"/>
      <c r="AD141" s="134"/>
      <c r="AE141" s="134"/>
      <c r="AF141" s="134"/>
      <c r="AG141" s="134"/>
      <c r="AH141" s="134"/>
      <c r="AI141" s="134"/>
    </row>
    <row r="142" spans="1:35" ht="15" thickBot="1">
      <c r="A142" s="136" t="s">
        <v>1273</v>
      </c>
      <c r="B142" s="416">
        <v>2</v>
      </c>
      <c r="C142" s="188" t="s">
        <v>300</v>
      </c>
      <c r="D142" s="417">
        <f>O142+E142+I142+M142+P142+Q142</f>
        <v>100.00000000000001</v>
      </c>
      <c r="E142" s="418">
        <f t="shared" si="89"/>
        <v>35.373867477323884</v>
      </c>
      <c r="F142" s="419">
        <v>1.9441545455508056</v>
      </c>
      <c r="G142" s="419">
        <v>7.1196498783386089</v>
      </c>
      <c r="H142" s="419">
        <v>26.310063053434472</v>
      </c>
      <c r="I142" s="418">
        <f>SUM(J142:L142)</f>
        <v>61.411473558979239</v>
      </c>
      <c r="J142" s="419">
        <v>43.039463554181346</v>
      </c>
      <c r="K142" s="419">
        <v>16.907064727065165</v>
      </c>
      <c r="L142" s="420">
        <v>1.4649452777327214</v>
      </c>
      <c r="M142" s="421">
        <v>2.6295445286076977</v>
      </c>
      <c r="N142" s="412">
        <f t="shared" si="90"/>
        <v>0.46700152140358631</v>
      </c>
      <c r="O142" s="422">
        <v>0.46700152140358631</v>
      </c>
      <c r="P142" s="423">
        <v>0</v>
      </c>
      <c r="Q142" s="424">
        <v>0.11811291368560681</v>
      </c>
      <c r="AA142" s="134"/>
      <c r="AB142" s="134"/>
      <c r="AC142" s="134"/>
      <c r="AD142" s="134"/>
      <c r="AE142" s="134"/>
      <c r="AF142" s="134"/>
      <c r="AG142" s="134"/>
      <c r="AH142" s="134"/>
      <c r="AI142" s="134"/>
    </row>
    <row r="143" spans="1:35" s="134" customFormat="1">
      <c r="A143" s="136"/>
      <c r="B143" s="425" t="s">
        <v>66</v>
      </c>
      <c r="C143" s="426" t="s">
        <v>1274</v>
      </c>
      <c r="D143" s="399"/>
      <c r="E143" s="400"/>
      <c r="F143" s="401"/>
      <c r="G143" s="401"/>
      <c r="H143" s="401"/>
      <c r="I143" s="400"/>
      <c r="J143" s="401"/>
      <c r="K143" s="401"/>
      <c r="L143" s="402"/>
      <c r="M143" s="400"/>
      <c r="N143" s="406"/>
      <c r="O143" s="404"/>
      <c r="P143" s="405"/>
      <c r="Q143" s="406"/>
      <c r="R143" s="134" t="s">
        <v>452</v>
      </c>
    </row>
    <row r="144" spans="1:35" s="134" customFormat="1" ht="26">
      <c r="A144" s="136" t="s">
        <v>1275</v>
      </c>
      <c r="B144" s="427">
        <v>1</v>
      </c>
      <c r="C144" s="428" t="s">
        <v>309</v>
      </c>
      <c r="D144" s="407">
        <f>O144+E144+I144+M144+P144+Q144</f>
        <v>100.00000000000001</v>
      </c>
      <c r="E144" s="408">
        <f t="shared" si="89"/>
        <v>35.373867477323884</v>
      </c>
      <c r="F144" s="409">
        <v>1.9441545455508056</v>
      </c>
      <c r="G144" s="409">
        <v>7.1196498783386089</v>
      </c>
      <c r="H144" s="409">
        <v>26.310063053434472</v>
      </c>
      <c r="I144" s="408">
        <f>SUM(J144:L144)</f>
        <v>61.411473558979239</v>
      </c>
      <c r="J144" s="409">
        <v>43.039463554181346</v>
      </c>
      <c r="K144" s="409">
        <v>16.907064727065165</v>
      </c>
      <c r="L144" s="410">
        <v>1.4649452777327214</v>
      </c>
      <c r="M144" s="411">
        <v>2.6295445286076977</v>
      </c>
      <c r="N144" s="412">
        <f t="shared" ref="N144:N145" si="91">+O144+P144</f>
        <v>0.46700152140358631</v>
      </c>
      <c r="O144" s="429">
        <v>0.46700152140358631</v>
      </c>
      <c r="P144" s="430">
        <v>0</v>
      </c>
      <c r="Q144" s="415">
        <v>0.11811291368560681</v>
      </c>
    </row>
    <row r="145" spans="1:18" s="134" customFormat="1" ht="15" thickBot="1">
      <c r="A145" s="136" t="s">
        <v>1276</v>
      </c>
      <c r="B145" s="431">
        <v>2</v>
      </c>
      <c r="C145" s="432" t="s">
        <v>311</v>
      </c>
      <c r="D145" s="417">
        <f>O145+E145+I145+M145+P145+Q145</f>
        <v>100.00000000000001</v>
      </c>
      <c r="E145" s="418">
        <f t="shared" si="89"/>
        <v>35.373867477323884</v>
      </c>
      <c r="F145" s="419">
        <v>1.9441545455508056</v>
      </c>
      <c r="G145" s="419">
        <v>7.1196498783386089</v>
      </c>
      <c r="H145" s="419">
        <v>26.310063053434472</v>
      </c>
      <c r="I145" s="418">
        <f>SUM(J145:L145)</f>
        <v>61.411473558979239</v>
      </c>
      <c r="J145" s="419">
        <v>43.039463554181346</v>
      </c>
      <c r="K145" s="419">
        <v>16.907064727065165</v>
      </c>
      <c r="L145" s="420">
        <v>1.4649452777327214</v>
      </c>
      <c r="M145" s="421">
        <v>2.6295445286076977</v>
      </c>
      <c r="N145" s="412">
        <f t="shared" si="91"/>
        <v>0.46700152140358631</v>
      </c>
      <c r="O145" s="433">
        <v>0.46700152140358631</v>
      </c>
      <c r="P145" s="434">
        <v>0</v>
      </c>
      <c r="Q145" s="424">
        <v>0.11811291368560681</v>
      </c>
    </row>
    <row r="146" spans="1:18" s="134" customFormat="1">
      <c r="A146" s="136"/>
      <c r="B146" s="425" t="s">
        <v>68</v>
      </c>
      <c r="C146" s="426" t="s">
        <v>1277</v>
      </c>
      <c r="D146" s="399"/>
      <c r="E146" s="400"/>
      <c r="F146" s="401"/>
      <c r="G146" s="401"/>
      <c r="H146" s="401"/>
      <c r="I146" s="400"/>
      <c r="J146" s="401"/>
      <c r="K146" s="401"/>
      <c r="L146" s="402"/>
      <c r="M146" s="400"/>
      <c r="N146" s="406"/>
      <c r="O146" s="404"/>
      <c r="P146" s="405"/>
      <c r="Q146" s="406"/>
      <c r="R146" s="134" t="s">
        <v>453</v>
      </c>
    </row>
    <row r="147" spans="1:18" s="134" customFormat="1" ht="15" thickBot="1">
      <c r="A147" s="136" t="s">
        <v>1278</v>
      </c>
      <c r="B147" s="431">
        <v>1</v>
      </c>
      <c r="C147" s="432" t="s">
        <v>315</v>
      </c>
      <c r="D147" s="417">
        <f>O147+E147+I147+M147+P147+Q147</f>
        <v>100.00000000000001</v>
      </c>
      <c r="E147" s="418">
        <f t="shared" si="89"/>
        <v>35.373867477323884</v>
      </c>
      <c r="F147" s="419">
        <v>1.9441545455508056</v>
      </c>
      <c r="G147" s="419">
        <v>7.1196498783386089</v>
      </c>
      <c r="H147" s="419">
        <v>26.310063053434472</v>
      </c>
      <c r="I147" s="418">
        <f>SUM(J147:L147)</f>
        <v>61.411473558979239</v>
      </c>
      <c r="J147" s="419">
        <v>43.039463554181346</v>
      </c>
      <c r="K147" s="419">
        <v>16.907064727065165</v>
      </c>
      <c r="L147" s="420">
        <v>1.4649452777327214</v>
      </c>
      <c r="M147" s="421">
        <v>2.6295445286076977</v>
      </c>
      <c r="N147" s="435">
        <f>+O147+P147</f>
        <v>0.46700152140358631</v>
      </c>
      <c r="O147" s="422">
        <v>0.46700152140358631</v>
      </c>
      <c r="P147" s="423">
        <v>0</v>
      </c>
      <c r="Q147" s="424">
        <v>0.11811291368560681</v>
      </c>
    </row>
    <row r="148" spans="1:18" s="134" customFormat="1">
      <c r="A148" s="136"/>
      <c r="B148" s="425" t="s">
        <v>70</v>
      </c>
      <c r="C148" s="426" t="s">
        <v>1279</v>
      </c>
      <c r="D148" s="399"/>
      <c r="E148" s="400"/>
      <c r="F148" s="401"/>
      <c r="G148" s="401"/>
      <c r="H148" s="401"/>
      <c r="I148" s="400"/>
      <c r="J148" s="401"/>
      <c r="K148" s="401"/>
      <c r="L148" s="402"/>
      <c r="M148" s="400"/>
      <c r="N148" s="406"/>
      <c r="O148" s="404"/>
      <c r="P148" s="405"/>
      <c r="Q148" s="406"/>
      <c r="R148" s="134" t="s">
        <v>454</v>
      </c>
    </row>
    <row r="149" spans="1:18" s="134" customFormat="1">
      <c r="A149" s="136" t="s">
        <v>1280</v>
      </c>
      <c r="B149" s="427">
        <v>1</v>
      </c>
      <c r="C149" s="428" t="s">
        <v>270</v>
      </c>
      <c r="D149" s="407">
        <f t="shared" ref="D149:D154" si="92">O149+E149+I149+M149+P149+Q149</f>
        <v>100.00000000000001</v>
      </c>
      <c r="E149" s="408">
        <f t="shared" si="89"/>
        <v>35.373867477323884</v>
      </c>
      <c r="F149" s="409">
        <v>1.9441545455508056</v>
      </c>
      <c r="G149" s="409">
        <v>7.1196498783386089</v>
      </c>
      <c r="H149" s="409">
        <v>26.310063053434472</v>
      </c>
      <c r="I149" s="408">
        <f t="shared" ref="I149:I154" si="93">SUM(J149:L149)</f>
        <v>61.411473558979239</v>
      </c>
      <c r="J149" s="409">
        <v>43.039463554181346</v>
      </c>
      <c r="K149" s="409">
        <v>16.907064727065165</v>
      </c>
      <c r="L149" s="410">
        <v>1.4649452777327214</v>
      </c>
      <c r="M149" s="411">
        <v>2.6295445286076977</v>
      </c>
      <c r="N149" s="412">
        <f t="shared" ref="N149:N154" si="94">+O149+P149</f>
        <v>0.46700152140358631</v>
      </c>
      <c r="O149" s="429">
        <v>0.46700152140358631</v>
      </c>
      <c r="P149" s="430">
        <v>0</v>
      </c>
      <c r="Q149" s="415">
        <v>0.11811291368560681</v>
      </c>
    </row>
    <row r="150" spans="1:18" s="134" customFormat="1">
      <c r="A150" s="136" t="s">
        <v>1281</v>
      </c>
      <c r="B150" s="427">
        <v>2</v>
      </c>
      <c r="C150" s="428" t="s">
        <v>274</v>
      </c>
      <c r="D150" s="407">
        <f t="shared" si="92"/>
        <v>100.00000000000001</v>
      </c>
      <c r="E150" s="408">
        <f t="shared" si="89"/>
        <v>35.373867477323884</v>
      </c>
      <c r="F150" s="409">
        <v>1.9441545455508056</v>
      </c>
      <c r="G150" s="409">
        <v>7.1196498783386089</v>
      </c>
      <c r="H150" s="409">
        <v>26.310063053434472</v>
      </c>
      <c r="I150" s="408">
        <f t="shared" si="93"/>
        <v>61.411473558979239</v>
      </c>
      <c r="J150" s="409">
        <v>43.039463554181346</v>
      </c>
      <c r="K150" s="409">
        <v>16.907064727065165</v>
      </c>
      <c r="L150" s="410">
        <v>1.4649452777327214</v>
      </c>
      <c r="M150" s="411">
        <v>2.6295445286076977</v>
      </c>
      <c r="N150" s="412">
        <f t="shared" si="94"/>
        <v>0.46700152140358631</v>
      </c>
      <c r="O150" s="429">
        <v>0.46700152140358631</v>
      </c>
      <c r="P150" s="430">
        <v>0</v>
      </c>
      <c r="Q150" s="415">
        <v>0.11811291368560681</v>
      </c>
    </row>
    <row r="151" spans="1:18" s="134" customFormat="1">
      <c r="A151" s="136" t="s">
        <v>1282</v>
      </c>
      <c r="B151" s="427">
        <v>3</v>
      </c>
      <c r="C151" s="428" t="s">
        <v>455</v>
      </c>
      <c r="D151" s="407">
        <f t="shared" si="92"/>
        <v>100.00000000000001</v>
      </c>
      <c r="E151" s="408">
        <f t="shared" si="89"/>
        <v>35.373867477323884</v>
      </c>
      <c r="F151" s="409">
        <v>1.9441545455508056</v>
      </c>
      <c r="G151" s="409">
        <v>7.1196498783386089</v>
      </c>
      <c r="H151" s="409">
        <v>26.310063053434472</v>
      </c>
      <c r="I151" s="408">
        <f t="shared" si="93"/>
        <v>61.411473558979239</v>
      </c>
      <c r="J151" s="409">
        <v>43.039463554181346</v>
      </c>
      <c r="K151" s="409">
        <v>16.907064727065165</v>
      </c>
      <c r="L151" s="410">
        <v>1.4649452777327214</v>
      </c>
      <c r="M151" s="411">
        <v>2.6295445286076977</v>
      </c>
      <c r="N151" s="412">
        <f t="shared" si="94"/>
        <v>0.46700152140358631</v>
      </c>
      <c r="O151" s="429">
        <v>0.46700152140358631</v>
      </c>
      <c r="P151" s="430">
        <v>0</v>
      </c>
      <c r="Q151" s="415">
        <v>0.11811291368560681</v>
      </c>
    </row>
    <row r="152" spans="1:18" s="134" customFormat="1">
      <c r="A152" s="136" t="s">
        <v>1283</v>
      </c>
      <c r="B152" s="427">
        <v>4</v>
      </c>
      <c r="C152" s="428" t="s">
        <v>456</v>
      </c>
      <c r="D152" s="407">
        <f t="shared" si="92"/>
        <v>100.00000000000001</v>
      </c>
      <c r="E152" s="408">
        <f t="shared" si="89"/>
        <v>35.373867477323884</v>
      </c>
      <c r="F152" s="409">
        <v>1.9441545455508056</v>
      </c>
      <c r="G152" s="409">
        <v>7.1196498783386089</v>
      </c>
      <c r="H152" s="409">
        <v>26.310063053434472</v>
      </c>
      <c r="I152" s="408">
        <f t="shared" si="93"/>
        <v>61.411473558979239</v>
      </c>
      <c r="J152" s="409">
        <v>43.039463554181346</v>
      </c>
      <c r="K152" s="409">
        <v>16.907064727065165</v>
      </c>
      <c r="L152" s="410">
        <v>1.4649452777327214</v>
      </c>
      <c r="M152" s="411">
        <v>2.6295445286076977</v>
      </c>
      <c r="N152" s="412">
        <f t="shared" si="94"/>
        <v>0.46700152140358631</v>
      </c>
      <c r="O152" s="429">
        <v>0.46700152140358631</v>
      </c>
      <c r="P152" s="430">
        <v>0</v>
      </c>
      <c r="Q152" s="415">
        <v>0.11811291368560681</v>
      </c>
    </row>
    <row r="153" spans="1:18" s="134" customFormat="1" ht="26.5" thickBot="1">
      <c r="A153" s="136" t="s">
        <v>1284</v>
      </c>
      <c r="B153" s="431">
        <v>5</v>
      </c>
      <c r="C153" s="432" t="s">
        <v>324</v>
      </c>
      <c r="D153" s="417">
        <f t="shared" si="92"/>
        <v>100.00000000000001</v>
      </c>
      <c r="E153" s="418">
        <f t="shared" si="89"/>
        <v>35.373867477323884</v>
      </c>
      <c r="F153" s="419">
        <v>1.9441545455508056</v>
      </c>
      <c r="G153" s="419">
        <v>7.1196498783386089</v>
      </c>
      <c r="H153" s="419">
        <v>26.310063053434472</v>
      </c>
      <c r="I153" s="418">
        <f t="shared" si="93"/>
        <v>61.411473558979239</v>
      </c>
      <c r="J153" s="419">
        <v>43.039463554181346</v>
      </c>
      <c r="K153" s="419">
        <v>16.907064727065165</v>
      </c>
      <c r="L153" s="420">
        <v>1.4649452777327214</v>
      </c>
      <c r="M153" s="421">
        <v>2.6295445286076977</v>
      </c>
      <c r="N153" s="412">
        <f t="shared" si="94"/>
        <v>0.46700152140358631</v>
      </c>
      <c r="O153" s="433">
        <v>0.46700152140358631</v>
      </c>
      <c r="P153" s="434">
        <v>0</v>
      </c>
      <c r="Q153" s="424">
        <v>0.11811291368560681</v>
      </c>
    </row>
    <row r="154" spans="1:18" s="134" customFormat="1" ht="15" thickBot="1">
      <c r="A154" s="136" t="s">
        <v>1285</v>
      </c>
      <c r="B154" s="436" t="s">
        <v>72</v>
      </c>
      <c r="C154" s="437" t="s">
        <v>1286</v>
      </c>
      <c r="D154" s="438">
        <f t="shared" si="92"/>
        <v>100.00000000000001</v>
      </c>
      <c r="E154" s="439">
        <f t="shared" si="89"/>
        <v>35.373867477323884</v>
      </c>
      <c r="F154" s="440">
        <v>1.9441545455508056</v>
      </c>
      <c r="G154" s="440">
        <v>7.1196498783386089</v>
      </c>
      <c r="H154" s="440">
        <v>26.310063053434472</v>
      </c>
      <c r="I154" s="439">
        <f t="shared" si="93"/>
        <v>61.411473558979239</v>
      </c>
      <c r="J154" s="440">
        <v>43.039463554181346</v>
      </c>
      <c r="K154" s="440">
        <v>16.907064727065165</v>
      </c>
      <c r="L154" s="441">
        <v>1.4649452777327214</v>
      </c>
      <c r="M154" s="442">
        <v>2.6295445286076977</v>
      </c>
      <c r="N154" s="439">
        <f t="shared" si="94"/>
        <v>0.46700152140358631</v>
      </c>
      <c r="O154" s="443">
        <v>0.46700152140358631</v>
      </c>
      <c r="P154" s="444">
        <v>0</v>
      </c>
      <c r="Q154" s="445">
        <v>0.11811291368560681</v>
      </c>
      <c r="R154" s="134" t="s">
        <v>457</v>
      </c>
    </row>
    <row r="155" spans="1:18" s="134" customFormat="1">
      <c r="A155" s="136"/>
      <c r="B155" s="425" t="s">
        <v>458</v>
      </c>
      <c r="C155" s="426" t="s">
        <v>1287</v>
      </c>
      <c r="D155" s="399"/>
      <c r="E155" s="400"/>
      <c r="F155" s="401"/>
      <c r="G155" s="401"/>
      <c r="H155" s="401"/>
      <c r="I155" s="400"/>
      <c r="J155" s="401"/>
      <c r="K155" s="401"/>
      <c r="L155" s="402"/>
      <c r="M155" s="400"/>
      <c r="N155" s="406"/>
      <c r="O155" s="404"/>
      <c r="P155" s="405"/>
      <c r="Q155" s="406"/>
      <c r="R155" s="134" t="s">
        <v>459</v>
      </c>
    </row>
    <row r="156" spans="1:18" s="134" customFormat="1">
      <c r="A156" s="136" t="s">
        <v>1288</v>
      </c>
      <c r="B156" s="427">
        <v>1</v>
      </c>
      <c r="C156" s="428" t="s">
        <v>278</v>
      </c>
      <c r="D156" s="407">
        <f>O156+E156+I156+M156+P156+Q156</f>
        <v>100.00000000000001</v>
      </c>
      <c r="E156" s="408">
        <f t="shared" si="89"/>
        <v>35.373867477323884</v>
      </c>
      <c r="F156" s="409">
        <v>1.9441545455508056</v>
      </c>
      <c r="G156" s="409">
        <v>7.1196498783386089</v>
      </c>
      <c r="H156" s="409">
        <v>26.310063053434472</v>
      </c>
      <c r="I156" s="408">
        <f>SUM(J156:L156)</f>
        <v>61.411473558979239</v>
      </c>
      <c r="J156" s="409">
        <v>43.039463554181346</v>
      </c>
      <c r="K156" s="409">
        <v>16.907064727065165</v>
      </c>
      <c r="L156" s="410">
        <v>1.4649452777327214</v>
      </c>
      <c r="M156" s="411">
        <v>2.6295445286076977</v>
      </c>
      <c r="N156" s="408">
        <f t="shared" ref="N156:N159" si="95">+O156+P156</f>
        <v>0.46700152140358631</v>
      </c>
      <c r="O156" s="413">
        <v>0.46700152140358631</v>
      </c>
      <c r="P156" s="414">
        <v>0</v>
      </c>
      <c r="Q156" s="415">
        <v>0.11811291368560681</v>
      </c>
    </row>
    <row r="157" spans="1:18" s="134" customFormat="1">
      <c r="A157" s="136" t="s">
        <v>1289</v>
      </c>
      <c r="B157" s="427">
        <v>2</v>
      </c>
      <c r="C157" s="446" t="s">
        <v>332</v>
      </c>
      <c r="D157" s="407">
        <f>O157+E157+I157+M157+P157+Q157</f>
        <v>100.00000000000001</v>
      </c>
      <c r="E157" s="408">
        <f t="shared" si="89"/>
        <v>35.373867477323884</v>
      </c>
      <c r="F157" s="409">
        <v>1.9441545455508056</v>
      </c>
      <c r="G157" s="409">
        <v>7.1196498783386089</v>
      </c>
      <c r="H157" s="409">
        <v>26.310063053434472</v>
      </c>
      <c r="I157" s="408">
        <f>SUM(J157:L157)</f>
        <v>61.411473558979239</v>
      </c>
      <c r="J157" s="409">
        <v>43.039463554181346</v>
      </c>
      <c r="K157" s="409">
        <v>16.907064727065165</v>
      </c>
      <c r="L157" s="410">
        <v>1.4649452777327214</v>
      </c>
      <c r="M157" s="411">
        <v>2.6295445286076977</v>
      </c>
      <c r="N157" s="408">
        <f t="shared" si="95"/>
        <v>0.46700152140358631</v>
      </c>
      <c r="O157" s="413">
        <v>0.46700152140358631</v>
      </c>
      <c r="P157" s="414">
        <v>0</v>
      </c>
      <c r="Q157" s="415">
        <v>0.11811291368560681</v>
      </c>
    </row>
    <row r="158" spans="1:18" s="134" customFormat="1">
      <c r="A158" s="136" t="s">
        <v>1290</v>
      </c>
      <c r="B158" s="427">
        <v>3</v>
      </c>
      <c r="C158" s="428" t="s">
        <v>460</v>
      </c>
      <c r="D158" s="407">
        <f>O158+E158+I158+M158+P158+Q158</f>
        <v>100.00000000000001</v>
      </c>
      <c r="E158" s="408">
        <f t="shared" si="89"/>
        <v>35.373867477323884</v>
      </c>
      <c r="F158" s="409">
        <v>1.9441545455508056</v>
      </c>
      <c r="G158" s="409">
        <v>7.1196498783386089</v>
      </c>
      <c r="H158" s="409">
        <v>26.310063053434472</v>
      </c>
      <c r="I158" s="408">
        <f>SUM(J158:L158)</f>
        <v>61.411473558979239</v>
      </c>
      <c r="J158" s="409">
        <v>43.039463554181346</v>
      </c>
      <c r="K158" s="409">
        <v>16.907064727065165</v>
      </c>
      <c r="L158" s="410">
        <v>1.4649452777327214</v>
      </c>
      <c r="M158" s="411">
        <v>2.6295445286076977</v>
      </c>
      <c r="N158" s="408">
        <f t="shared" si="95"/>
        <v>0.46700152140358631</v>
      </c>
      <c r="O158" s="413">
        <v>0.46700152140358631</v>
      </c>
      <c r="P158" s="414">
        <v>0</v>
      </c>
      <c r="Q158" s="415">
        <v>0.11811291368560681</v>
      </c>
    </row>
    <row r="159" spans="1:18" s="134" customFormat="1" ht="15" thickBot="1">
      <c r="A159" s="136" t="s">
        <v>1291</v>
      </c>
      <c r="B159" s="431">
        <v>4</v>
      </c>
      <c r="C159" s="432" t="s">
        <v>461</v>
      </c>
      <c r="D159" s="417">
        <f>O159+E159+I159+M159+P159+Q159</f>
        <v>100.00000000000001</v>
      </c>
      <c r="E159" s="418">
        <f t="shared" si="89"/>
        <v>35.373867477323884</v>
      </c>
      <c r="F159" s="419">
        <v>1.9441545455508056</v>
      </c>
      <c r="G159" s="419">
        <v>7.1196498783386089</v>
      </c>
      <c r="H159" s="419">
        <v>26.310063053434472</v>
      </c>
      <c r="I159" s="418">
        <f>SUM(J159:L159)</f>
        <v>61.411473558979239</v>
      </c>
      <c r="J159" s="419">
        <v>43.039463554181346</v>
      </c>
      <c r="K159" s="419">
        <v>16.907064727065165</v>
      </c>
      <c r="L159" s="420">
        <v>1.4649452777327214</v>
      </c>
      <c r="M159" s="421">
        <v>2.6295445286076977</v>
      </c>
      <c r="N159" s="408">
        <f t="shared" si="95"/>
        <v>0.46700152140358631</v>
      </c>
      <c r="O159" s="422">
        <v>0.46700152140358631</v>
      </c>
      <c r="P159" s="423">
        <v>0</v>
      </c>
      <c r="Q159" s="424">
        <v>0.11811291368560681</v>
      </c>
    </row>
    <row r="160" spans="1:18" s="134" customFormat="1">
      <c r="A160" s="136"/>
      <c r="B160" s="425" t="s">
        <v>462</v>
      </c>
      <c r="C160" s="426" t="s">
        <v>1292</v>
      </c>
      <c r="D160" s="399"/>
      <c r="E160" s="400"/>
      <c r="F160" s="401"/>
      <c r="G160" s="401"/>
      <c r="H160" s="401"/>
      <c r="I160" s="400"/>
      <c r="J160" s="401"/>
      <c r="K160" s="401"/>
      <c r="L160" s="402"/>
      <c r="M160" s="400"/>
      <c r="N160" s="406"/>
      <c r="O160" s="404"/>
      <c r="P160" s="405"/>
      <c r="Q160" s="406"/>
      <c r="R160" s="134" t="s">
        <v>463</v>
      </c>
    </row>
    <row r="161" spans="1:18" s="134" customFormat="1">
      <c r="A161" s="136" t="s">
        <v>1293</v>
      </c>
      <c r="B161" s="427">
        <v>1</v>
      </c>
      <c r="C161" s="428" t="s">
        <v>464</v>
      </c>
      <c r="D161" s="407">
        <f>O161+E161+I161+M161+P161+Q161</f>
        <v>100.00000000000001</v>
      </c>
      <c r="E161" s="408">
        <f t="shared" si="89"/>
        <v>35.373867477323884</v>
      </c>
      <c r="F161" s="409">
        <v>1.9441545455508056</v>
      </c>
      <c r="G161" s="409">
        <v>7.1196498783386089</v>
      </c>
      <c r="H161" s="409">
        <v>26.310063053434472</v>
      </c>
      <c r="I161" s="408">
        <f>SUM(J161:L161)</f>
        <v>61.411473558979239</v>
      </c>
      <c r="J161" s="409">
        <v>43.039463554181346</v>
      </c>
      <c r="K161" s="409">
        <v>16.907064727065165</v>
      </c>
      <c r="L161" s="410">
        <v>1.4649452777327214</v>
      </c>
      <c r="M161" s="411">
        <v>2.6295445286076977</v>
      </c>
      <c r="N161" s="408">
        <f t="shared" ref="N161:N163" si="96">+O161+P161</f>
        <v>0.46700152140358631</v>
      </c>
      <c r="O161" s="413">
        <v>0.46700152140358631</v>
      </c>
      <c r="P161" s="414">
        <v>0</v>
      </c>
      <c r="Q161" s="415">
        <v>0.11811291368560681</v>
      </c>
    </row>
    <row r="162" spans="1:18" s="134" customFormat="1">
      <c r="A162" s="136" t="s">
        <v>1294</v>
      </c>
      <c r="B162" s="431">
        <v>2</v>
      </c>
      <c r="C162" s="432" t="s">
        <v>465</v>
      </c>
      <c r="D162" s="407">
        <f>O162+E162+I162+M162+P162+Q162</f>
        <v>100.00000000000001</v>
      </c>
      <c r="E162" s="408">
        <f t="shared" si="89"/>
        <v>35.373867477323884</v>
      </c>
      <c r="F162" s="447">
        <v>1.9441545455508056</v>
      </c>
      <c r="G162" s="447">
        <v>7.1196498783386089</v>
      </c>
      <c r="H162" s="447">
        <v>26.310063053434472</v>
      </c>
      <c r="I162" s="408">
        <f>SUM(J162:L162)</f>
        <v>61.411473558979239</v>
      </c>
      <c r="J162" s="447">
        <v>43.039463554181346</v>
      </c>
      <c r="K162" s="447">
        <v>16.907064727065165</v>
      </c>
      <c r="L162" s="448">
        <v>1.4649452777327214</v>
      </c>
      <c r="M162" s="449">
        <v>2.6295445286076977</v>
      </c>
      <c r="N162" s="408">
        <f t="shared" si="96"/>
        <v>0.46700152140358631</v>
      </c>
      <c r="O162" s="450">
        <v>0.46700152140358631</v>
      </c>
      <c r="P162" s="451">
        <v>0</v>
      </c>
      <c r="Q162" s="452">
        <v>0.11811291368560681</v>
      </c>
    </row>
    <row r="163" spans="1:18" s="134" customFormat="1" ht="15" thickBot="1">
      <c r="A163" s="136" t="s">
        <v>1295</v>
      </c>
      <c r="B163" s="431">
        <v>3</v>
      </c>
      <c r="C163" s="432" t="s">
        <v>348</v>
      </c>
      <c r="D163" s="417">
        <f>O163+E163+I163+M163+P163+Q163</f>
        <v>100.00000000000001</v>
      </c>
      <c r="E163" s="418">
        <f t="shared" si="89"/>
        <v>35.373867477323884</v>
      </c>
      <c r="F163" s="419">
        <v>1.9441545455508056</v>
      </c>
      <c r="G163" s="419">
        <v>7.1196498783386089</v>
      </c>
      <c r="H163" s="419">
        <v>26.310063053434472</v>
      </c>
      <c r="I163" s="418">
        <f>SUM(J163:L163)</f>
        <v>61.411473558979239</v>
      </c>
      <c r="J163" s="419">
        <v>43.039463554181346</v>
      </c>
      <c r="K163" s="419">
        <v>16.907064727065165</v>
      </c>
      <c r="L163" s="420">
        <v>1.4649452777327214</v>
      </c>
      <c r="M163" s="421">
        <v>2.6295445286076977</v>
      </c>
      <c r="N163" s="408">
        <f t="shared" si="96"/>
        <v>0.46700152140358631</v>
      </c>
      <c r="O163" s="422">
        <v>0.46700152140358631</v>
      </c>
      <c r="P163" s="423">
        <v>0</v>
      </c>
      <c r="Q163" s="424">
        <v>0.11811291368560681</v>
      </c>
    </row>
    <row r="164" spans="1:18" s="134" customFormat="1">
      <c r="A164" s="136"/>
      <c r="B164" s="425" t="s">
        <v>466</v>
      </c>
      <c r="C164" s="426" t="s">
        <v>1296</v>
      </c>
      <c r="D164" s="399"/>
      <c r="E164" s="400"/>
      <c r="F164" s="401"/>
      <c r="G164" s="401"/>
      <c r="H164" s="401"/>
      <c r="I164" s="400"/>
      <c r="J164" s="401"/>
      <c r="K164" s="401"/>
      <c r="L164" s="402"/>
      <c r="M164" s="400"/>
      <c r="N164" s="406"/>
      <c r="O164" s="404"/>
      <c r="P164" s="405"/>
      <c r="Q164" s="406"/>
      <c r="R164" s="134" t="s">
        <v>467</v>
      </c>
    </row>
    <row r="165" spans="1:18" s="134" customFormat="1">
      <c r="A165" s="136" t="s">
        <v>1297</v>
      </c>
      <c r="B165" s="427">
        <v>1</v>
      </c>
      <c r="C165" s="428" t="s">
        <v>468</v>
      </c>
      <c r="D165" s="407">
        <f>O165+E165+I165+M165+P165+Q165</f>
        <v>100.00000000000001</v>
      </c>
      <c r="E165" s="408">
        <f t="shared" si="89"/>
        <v>35.373867477323884</v>
      </c>
      <c r="F165" s="409">
        <v>1.9441545455508056</v>
      </c>
      <c r="G165" s="409">
        <v>7.1196498783386089</v>
      </c>
      <c r="H165" s="409">
        <v>26.310063053434472</v>
      </c>
      <c r="I165" s="408">
        <f>SUM(J165:L165)</f>
        <v>61.411473558979239</v>
      </c>
      <c r="J165" s="409">
        <v>43.039463554181346</v>
      </c>
      <c r="K165" s="409">
        <v>16.907064727065165</v>
      </c>
      <c r="L165" s="410">
        <v>1.4649452777327214</v>
      </c>
      <c r="M165" s="411">
        <v>2.6295445286076977</v>
      </c>
      <c r="N165" s="408">
        <f t="shared" ref="N165:N166" si="97">+O165+P165</f>
        <v>0.46700152140358631</v>
      </c>
      <c r="O165" s="429">
        <v>0.46700152140358631</v>
      </c>
      <c r="P165" s="430">
        <v>0</v>
      </c>
      <c r="Q165" s="415">
        <v>0.11811291368560681</v>
      </c>
    </row>
    <row r="166" spans="1:18" s="134" customFormat="1" ht="15" thickBot="1">
      <c r="A166" s="136" t="s">
        <v>1298</v>
      </c>
      <c r="B166" s="431">
        <v>2</v>
      </c>
      <c r="C166" s="432" t="s">
        <v>469</v>
      </c>
      <c r="D166" s="417">
        <f>O166+E166+I166+M166+P166+Q166</f>
        <v>100.00000000000001</v>
      </c>
      <c r="E166" s="418">
        <f t="shared" si="89"/>
        <v>35.373867477323884</v>
      </c>
      <c r="F166" s="419">
        <v>1.9441545455508056</v>
      </c>
      <c r="G166" s="419">
        <v>7.1196498783386089</v>
      </c>
      <c r="H166" s="419">
        <v>26.310063053434472</v>
      </c>
      <c r="I166" s="418">
        <f>SUM(J166:L166)</f>
        <v>61.411473558979239</v>
      </c>
      <c r="J166" s="419">
        <v>43.039463554181346</v>
      </c>
      <c r="K166" s="419">
        <v>16.907064727065165</v>
      </c>
      <c r="L166" s="420">
        <v>1.4649452777327214</v>
      </c>
      <c r="M166" s="421">
        <v>2.6295445286076977</v>
      </c>
      <c r="N166" s="408">
        <f t="shared" si="97"/>
        <v>0.46700152140358631</v>
      </c>
      <c r="O166" s="433">
        <v>0.46700152140358631</v>
      </c>
      <c r="P166" s="434">
        <v>0</v>
      </c>
      <c r="Q166" s="424">
        <v>0.11811291368560681</v>
      </c>
    </row>
    <row r="167" spans="1:18" s="134" customFormat="1">
      <c r="A167" s="136"/>
      <c r="B167" s="425" t="s">
        <v>470</v>
      </c>
      <c r="C167" s="426" t="s">
        <v>1299</v>
      </c>
      <c r="D167" s="399"/>
      <c r="E167" s="400"/>
      <c r="F167" s="401"/>
      <c r="G167" s="401"/>
      <c r="H167" s="401"/>
      <c r="I167" s="400"/>
      <c r="J167" s="401"/>
      <c r="K167" s="401"/>
      <c r="L167" s="402"/>
      <c r="M167" s="400"/>
      <c r="N167" s="406"/>
      <c r="O167" s="404"/>
      <c r="P167" s="405"/>
      <c r="Q167" s="406"/>
      <c r="R167" s="134" t="s">
        <v>471</v>
      </c>
    </row>
    <row r="168" spans="1:18" s="134" customFormat="1">
      <c r="A168" s="136" t="s">
        <v>1300</v>
      </c>
      <c r="B168" s="427">
        <v>1</v>
      </c>
      <c r="C168" s="428" t="s">
        <v>472</v>
      </c>
      <c r="D168" s="407">
        <f t="shared" ref="D168:D183" si="98">O168+E168+I168+M168+P168+Q168</f>
        <v>100.00000000000001</v>
      </c>
      <c r="E168" s="408">
        <f t="shared" si="89"/>
        <v>35.373867477323884</v>
      </c>
      <c r="F168" s="409">
        <v>1.9441545455508056</v>
      </c>
      <c r="G168" s="409">
        <v>7.1196498783386089</v>
      </c>
      <c r="H168" s="409">
        <v>26.310063053434472</v>
      </c>
      <c r="I168" s="408">
        <f t="shared" ref="I168:I183" si="99">SUM(J168:L168)</f>
        <v>61.411473558979239</v>
      </c>
      <c r="J168" s="409">
        <v>43.039463554181346</v>
      </c>
      <c r="K168" s="409">
        <v>16.907064727065165</v>
      </c>
      <c r="L168" s="410">
        <v>1.4649452777327214</v>
      </c>
      <c r="M168" s="411">
        <v>2.6295445286076977</v>
      </c>
      <c r="N168" s="408">
        <f t="shared" ref="N168:N231" si="100">+O168+P168</f>
        <v>0.46700152140358631</v>
      </c>
      <c r="O168" s="413">
        <v>0.46700152140358631</v>
      </c>
      <c r="P168" s="414">
        <v>0</v>
      </c>
      <c r="Q168" s="415">
        <v>0.11811291368560681</v>
      </c>
    </row>
    <row r="169" spans="1:18" s="134" customFormat="1">
      <c r="A169" s="136" t="s">
        <v>1301</v>
      </c>
      <c r="B169" s="427">
        <v>2</v>
      </c>
      <c r="C169" s="428" t="s">
        <v>473</v>
      </c>
      <c r="D169" s="407">
        <f t="shared" si="98"/>
        <v>100.00000000000001</v>
      </c>
      <c r="E169" s="408">
        <f t="shared" si="89"/>
        <v>35.373867477323884</v>
      </c>
      <c r="F169" s="409">
        <v>1.9441545455508056</v>
      </c>
      <c r="G169" s="409">
        <v>7.1196498783386089</v>
      </c>
      <c r="H169" s="409">
        <v>26.310063053434472</v>
      </c>
      <c r="I169" s="408">
        <f t="shared" si="99"/>
        <v>61.411473558979239</v>
      </c>
      <c r="J169" s="409">
        <v>43.039463554181346</v>
      </c>
      <c r="K169" s="409">
        <v>16.907064727065165</v>
      </c>
      <c r="L169" s="410">
        <v>1.4649452777327214</v>
      </c>
      <c r="M169" s="411">
        <v>2.6295445286076977</v>
      </c>
      <c r="N169" s="408">
        <f t="shared" si="100"/>
        <v>0.46700152140358631</v>
      </c>
      <c r="O169" s="413">
        <v>0.46700152140358631</v>
      </c>
      <c r="P169" s="414">
        <v>0</v>
      </c>
      <c r="Q169" s="415">
        <v>0.11811291368560681</v>
      </c>
    </row>
    <row r="170" spans="1:18" s="134" customFormat="1">
      <c r="A170" s="136" t="s">
        <v>1302</v>
      </c>
      <c r="B170" s="427">
        <v>3</v>
      </c>
      <c r="C170" s="428" t="s">
        <v>474</v>
      </c>
      <c r="D170" s="407">
        <f t="shared" si="98"/>
        <v>100.00000000000001</v>
      </c>
      <c r="E170" s="408">
        <f t="shared" si="89"/>
        <v>35.373867477323884</v>
      </c>
      <c r="F170" s="409">
        <v>1.9441545455508056</v>
      </c>
      <c r="G170" s="409">
        <v>7.1196498783386089</v>
      </c>
      <c r="H170" s="409">
        <v>26.310063053434472</v>
      </c>
      <c r="I170" s="408">
        <f t="shared" si="99"/>
        <v>61.411473558979239</v>
      </c>
      <c r="J170" s="409">
        <v>43.039463554181346</v>
      </c>
      <c r="K170" s="409">
        <v>16.907064727065165</v>
      </c>
      <c r="L170" s="410">
        <v>1.4649452777327214</v>
      </c>
      <c r="M170" s="411">
        <v>2.6295445286076977</v>
      </c>
      <c r="N170" s="408">
        <f t="shared" si="100"/>
        <v>0.46700152140358631</v>
      </c>
      <c r="O170" s="413">
        <v>0.46700152140358631</v>
      </c>
      <c r="P170" s="414">
        <v>0</v>
      </c>
      <c r="Q170" s="415">
        <v>0.11811291368560681</v>
      </c>
    </row>
    <row r="171" spans="1:18" s="134" customFormat="1">
      <c r="A171" s="136" t="s">
        <v>1303</v>
      </c>
      <c r="B171" s="427">
        <v>4</v>
      </c>
      <c r="C171" s="428" t="s">
        <v>475</v>
      </c>
      <c r="D171" s="407">
        <f t="shared" si="98"/>
        <v>100.00000000000001</v>
      </c>
      <c r="E171" s="408">
        <f t="shared" si="89"/>
        <v>35.373867477323884</v>
      </c>
      <c r="F171" s="409">
        <v>1.9441545455508056</v>
      </c>
      <c r="G171" s="409">
        <v>7.1196498783386089</v>
      </c>
      <c r="H171" s="409">
        <v>26.310063053434472</v>
      </c>
      <c r="I171" s="408">
        <f t="shared" si="99"/>
        <v>61.411473558979239</v>
      </c>
      <c r="J171" s="409">
        <v>43.039463554181346</v>
      </c>
      <c r="K171" s="409">
        <v>16.907064727065165</v>
      </c>
      <c r="L171" s="410">
        <v>1.4649452777327214</v>
      </c>
      <c r="M171" s="411">
        <v>2.6295445286076977</v>
      </c>
      <c r="N171" s="408">
        <f t="shared" si="100"/>
        <v>0.46700152140358631</v>
      </c>
      <c r="O171" s="413">
        <v>0.46700152140358631</v>
      </c>
      <c r="P171" s="414">
        <v>0</v>
      </c>
      <c r="Q171" s="415">
        <v>0.11811291368560681</v>
      </c>
    </row>
    <row r="172" spans="1:18" s="134" customFormat="1">
      <c r="A172" s="136" t="s">
        <v>1304</v>
      </c>
      <c r="B172" s="427">
        <v>5</v>
      </c>
      <c r="C172" s="428" t="s">
        <v>476</v>
      </c>
      <c r="D172" s="407">
        <f t="shared" si="98"/>
        <v>100.00000000000001</v>
      </c>
      <c r="E172" s="408">
        <f t="shared" si="89"/>
        <v>35.373867477323884</v>
      </c>
      <c r="F172" s="409">
        <v>1.9441545455508056</v>
      </c>
      <c r="G172" s="409">
        <v>7.1196498783386089</v>
      </c>
      <c r="H172" s="409">
        <v>26.310063053434472</v>
      </c>
      <c r="I172" s="408">
        <f t="shared" si="99"/>
        <v>61.411473558979239</v>
      </c>
      <c r="J172" s="409">
        <v>43.039463554181346</v>
      </c>
      <c r="K172" s="409">
        <v>16.907064727065165</v>
      </c>
      <c r="L172" s="410">
        <v>1.4649452777327214</v>
      </c>
      <c r="M172" s="411">
        <v>2.6295445286076977</v>
      </c>
      <c r="N172" s="408">
        <f t="shared" si="100"/>
        <v>0.46700152140358631</v>
      </c>
      <c r="O172" s="413">
        <v>0.46700152140358631</v>
      </c>
      <c r="P172" s="414">
        <v>0</v>
      </c>
      <c r="Q172" s="415">
        <v>0.11811291368560681</v>
      </c>
    </row>
    <row r="173" spans="1:18" s="134" customFormat="1">
      <c r="A173" s="136" t="s">
        <v>1305</v>
      </c>
      <c r="B173" s="427">
        <v>6</v>
      </c>
      <c r="C173" s="428" t="s">
        <v>477</v>
      </c>
      <c r="D173" s="407">
        <f t="shared" si="98"/>
        <v>100.00000000000001</v>
      </c>
      <c r="E173" s="408">
        <f t="shared" si="89"/>
        <v>35.373867477323884</v>
      </c>
      <c r="F173" s="409">
        <v>1.9441545455508056</v>
      </c>
      <c r="G173" s="409">
        <v>7.1196498783386089</v>
      </c>
      <c r="H173" s="409">
        <v>26.310063053434472</v>
      </c>
      <c r="I173" s="408">
        <f t="shared" si="99"/>
        <v>61.411473558979239</v>
      </c>
      <c r="J173" s="409">
        <v>43.039463554181346</v>
      </c>
      <c r="K173" s="409">
        <v>16.907064727065165</v>
      </c>
      <c r="L173" s="410">
        <v>1.4649452777327214</v>
      </c>
      <c r="M173" s="411">
        <v>2.6295445286076977</v>
      </c>
      <c r="N173" s="408">
        <f t="shared" si="100"/>
        <v>0.46700152140358631</v>
      </c>
      <c r="O173" s="413">
        <v>0.46700152140358631</v>
      </c>
      <c r="P173" s="414">
        <v>0</v>
      </c>
      <c r="Q173" s="415">
        <v>0.11811291368560681</v>
      </c>
    </row>
    <row r="174" spans="1:18" s="134" customFormat="1">
      <c r="A174" s="136" t="s">
        <v>1306</v>
      </c>
      <c r="B174" s="427">
        <v>7</v>
      </c>
      <c r="C174" s="428" t="s">
        <v>478</v>
      </c>
      <c r="D174" s="407">
        <f t="shared" si="98"/>
        <v>100.00000000000001</v>
      </c>
      <c r="E174" s="408">
        <f t="shared" si="89"/>
        <v>35.373867477323884</v>
      </c>
      <c r="F174" s="409">
        <v>1.9441545455508056</v>
      </c>
      <c r="G174" s="409">
        <v>7.1196498783386089</v>
      </c>
      <c r="H174" s="409">
        <v>26.310063053434472</v>
      </c>
      <c r="I174" s="408">
        <f t="shared" si="99"/>
        <v>61.411473558979239</v>
      </c>
      <c r="J174" s="409">
        <v>43.039463554181346</v>
      </c>
      <c r="K174" s="409">
        <v>16.907064727065165</v>
      </c>
      <c r="L174" s="410">
        <v>1.4649452777327214</v>
      </c>
      <c r="M174" s="411">
        <v>2.6295445286076977</v>
      </c>
      <c r="N174" s="408">
        <f t="shared" si="100"/>
        <v>0.46700152140358631</v>
      </c>
      <c r="O174" s="413">
        <v>0.46700152140358631</v>
      </c>
      <c r="P174" s="414">
        <v>0</v>
      </c>
      <c r="Q174" s="415">
        <v>0.11811291368560681</v>
      </c>
    </row>
    <row r="175" spans="1:18" s="134" customFormat="1">
      <c r="A175" s="136" t="s">
        <v>1307</v>
      </c>
      <c r="B175" s="427">
        <v>8</v>
      </c>
      <c r="C175" s="428" t="s">
        <v>479</v>
      </c>
      <c r="D175" s="407">
        <f t="shared" si="98"/>
        <v>100.00000000000001</v>
      </c>
      <c r="E175" s="408">
        <f t="shared" si="89"/>
        <v>35.373867477323884</v>
      </c>
      <c r="F175" s="409">
        <v>1.9441545455508056</v>
      </c>
      <c r="G175" s="409">
        <v>7.1196498783386089</v>
      </c>
      <c r="H175" s="409">
        <v>26.310063053434472</v>
      </c>
      <c r="I175" s="408">
        <f t="shared" si="99"/>
        <v>61.411473558979239</v>
      </c>
      <c r="J175" s="409">
        <v>43.039463554181346</v>
      </c>
      <c r="K175" s="409">
        <v>16.907064727065165</v>
      </c>
      <c r="L175" s="410">
        <v>1.4649452777327214</v>
      </c>
      <c r="M175" s="411">
        <v>2.6295445286076977</v>
      </c>
      <c r="N175" s="408">
        <f t="shared" si="100"/>
        <v>0.46700152140358631</v>
      </c>
      <c r="O175" s="413">
        <v>0.46700152140358631</v>
      </c>
      <c r="P175" s="414">
        <v>0</v>
      </c>
      <c r="Q175" s="415">
        <v>0.11811291368560681</v>
      </c>
    </row>
    <row r="176" spans="1:18" s="134" customFormat="1">
      <c r="A176" s="136" t="s">
        <v>1308</v>
      </c>
      <c r="B176" s="427">
        <v>9</v>
      </c>
      <c r="C176" s="428" t="s">
        <v>480</v>
      </c>
      <c r="D176" s="407">
        <f t="shared" si="98"/>
        <v>100.00000000000001</v>
      </c>
      <c r="E176" s="408">
        <f t="shared" si="89"/>
        <v>35.373867477323884</v>
      </c>
      <c r="F176" s="409">
        <v>1.9441545455508056</v>
      </c>
      <c r="G176" s="409">
        <v>7.1196498783386089</v>
      </c>
      <c r="H176" s="409">
        <v>26.310063053434472</v>
      </c>
      <c r="I176" s="408">
        <f t="shared" si="99"/>
        <v>61.411473558979239</v>
      </c>
      <c r="J176" s="409">
        <v>43.039463554181346</v>
      </c>
      <c r="K176" s="409">
        <v>16.907064727065165</v>
      </c>
      <c r="L176" s="410">
        <v>1.4649452777327214</v>
      </c>
      <c r="M176" s="411">
        <v>2.6295445286076977</v>
      </c>
      <c r="N176" s="408">
        <f t="shared" si="100"/>
        <v>0.46700152140358631</v>
      </c>
      <c r="O176" s="413">
        <v>0.46700152140358631</v>
      </c>
      <c r="P176" s="414">
        <v>0</v>
      </c>
      <c r="Q176" s="415">
        <v>0.11811291368560681</v>
      </c>
    </row>
    <row r="177" spans="1:35" s="134" customFormat="1">
      <c r="A177" s="136" t="s">
        <v>1309</v>
      </c>
      <c r="B177" s="427">
        <v>10</v>
      </c>
      <c r="C177" s="428" t="s">
        <v>481</v>
      </c>
      <c r="D177" s="407">
        <f t="shared" si="98"/>
        <v>100.00000000000001</v>
      </c>
      <c r="E177" s="408">
        <f t="shared" si="89"/>
        <v>35.373867477323884</v>
      </c>
      <c r="F177" s="409">
        <v>1.9441545455508056</v>
      </c>
      <c r="G177" s="409">
        <v>7.1196498783386089</v>
      </c>
      <c r="H177" s="409">
        <v>26.310063053434472</v>
      </c>
      <c r="I177" s="408">
        <f t="shared" si="99"/>
        <v>61.411473558979239</v>
      </c>
      <c r="J177" s="409">
        <v>43.039463554181346</v>
      </c>
      <c r="K177" s="409">
        <v>16.907064727065165</v>
      </c>
      <c r="L177" s="410">
        <v>1.4649452777327214</v>
      </c>
      <c r="M177" s="411">
        <v>2.6295445286076977</v>
      </c>
      <c r="N177" s="408">
        <f t="shared" si="100"/>
        <v>0.46700152140358631</v>
      </c>
      <c r="O177" s="413">
        <v>0.46700152140358631</v>
      </c>
      <c r="P177" s="414">
        <v>0</v>
      </c>
      <c r="Q177" s="415">
        <v>0.11811291368560681</v>
      </c>
    </row>
    <row r="178" spans="1:35" s="134" customFormat="1">
      <c r="A178" s="136" t="s">
        <v>1310</v>
      </c>
      <c r="B178" s="427">
        <v>11</v>
      </c>
      <c r="C178" s="428" t="s">
        <v>482</v>
      </c>
      <c r="D178" s="407">
        <f t="shared" si="98"/>
        <v>100.00000000000001</v>
      </c>
      <c r="E178" s="408">
        <f t="shared" si="89"/>
        <v>35.373867477323884</v>
      </c>
      <c r="F178" s="409">
        <v>1.9441545455508056</v>
      </c>
      <c r="G178" s="409">
        <v>7.1196498783386089</v>
      </c>
      <c r="H178" s="409">
        <v>26.310063053434472</v>
      </c>
      <c r="I178" s="408">
        <f t="shared" si="99"/>
        <v>61.411473558979239</v>
      </c>
      <c r="J178" s="409">
        <v>43.039463554181346</v>
      </c>
      <c r="K178" s="409">
        <v>16.907064727065165</v>
      </c>
      <c r="L178" s="410">
        <v>1.4649452777327214</v>
      </c>
      <c r="M178" s="411">
        <v>2.6295445286076977</v>
      </c>
      <c r="N178" s="408">
        <f t="shared" si="100"/>
        <v>0.46700152140358631</v>
      </c>
      <c r="O178" s="413">
        <v>0.46700152140358631</v>
      </c>
      <c r="P178" s="414">
        <v>0</v>
      </c>
      <c r="Q178" s="415">
        <v>0.11811291368560681</v>
      </c>
    </row>
    <row r="179" spans="1:35" s="134" customFormat="1">
      <c r="A179" s="136" t="s">
        <v>1311</v>
      </c>
      <c r="B179" s="427">
        <v>12</v>
      </c>
      <c r="C179" s="428" t="s">
        <v>483</v>
      </c>
      <c r="D179" s="407">
        <f t="shared" si="98"/>
        <v>100.00000000000001</v>
      </c>
      <c r="E179" s="408">
        <f t="shared" si="89"/>
        <v>35.373867477323884</v>
      </c>
      <c r="F179" s="409">
        <v>1.9441545455508056</v>
      </c>
      <c r="G179" s="409">
        <v>7.1196498783386089</v>
      </c>
      <c r="H179" s="409">
        <v>26.310063053434472</v>
      </c>
      <c r="I179" s="408">
        <f t="shared" si="99"/>
        <v>61.411473558979239</v>
      </c>
      <c r="J179" s="409">
        <v>43.039463554181346</v>
      </c>
      <c r="K179" s="409">
        <v>16.907064727065165</v>
      </c>
      <c r="L179" s="410">
        <v>1.4649452777327214</v>
      </c>
      <c r="M179" s="411">
        <v>2.6295445286076977</v>
      </c>
      <c r="N179" s="408">
        <f t="shared" si="100"/>
        <v>0.46700152140358631</v>
      </c>
      <c r="O179" s="413">
        <v>0.46700152140358631</v>
      </c>
      <c r="P179" s="414">
        <v>0</v>
      </c>
      <c r="Q179" s="415">
        <v>0.11811291368560681</v>
      </c>
    </row>
    <row r="180" spans="1:35" s="134" customFormat="1">
      <c r="A180" s="136" t="s">
        <v>1312</v>
      </c>
      <c r="B180" s="427">
        <v>13</v>
      </c>
      <c r="C180" s="428" t="s">
        <v>484</v>
      </c>
      <c r="D180" s="407">
        <f t="shared" si="98"/>
        <v>100.00000000000001</v>
      </c>
      <c r="E180" s="408">
        <f t="shared" si="89"/>
        <v>35.373867477323884</v>
      </c>
      <c r="F180" s="409">
        <v>1.9441545455508056</v>
      </c>
      <c r="G180" s="409">
        <v>7.1196498783386089</v>
      </c>
      <c r="H180" s="409">
        <v>26.310063053434472</v>
      </c>
      <c r="I180" s="408">
        <f t="shared" si="99"/>
        <v>61.411473558979239</v>
      </c>
      <c r="J180" s="409">
        <v>43.039463554181346</v>
      </c>
      <c r="K180" s="409">
        <v>16.907064727065165</v>
      </c>
      <c r="L180" s="410">
        <v>1.4649452777327214</v>
      </c>
      <c r="M180" s="411">
        <v>2.6295445286076977</v>
      </c>
      <c r="N180" s="408">
        <f t="shared" si="100"/>
        <v>0.46700152140358631</v>
      </c>
      <c r="O180" s="413">
        <v>0.46700152140358631</v>
      </c>
      <c r="P180" s="414">
        <v>0</v>
      </c>
      <c r="Q180" s="415">
        <v>0.11811291368560681</v>
      </c>
    </row>
    <row r="181" spans="1:35" s="134" customFormat="1" ht="15" thickBot="1">
      <c r="A181" s="136" t="s">
        <v>1313</v>
      </c>
      <c r="B181" s="431">
        <v>14</v>
      </c>
      <c r="C181" s="432" t="s">
        <v>485</v>
      </c>
      <c r="D181" s="417">
        <f t="shared" si="98"/>
        <v>100.00000000000001</v>
      </c>
      <c r="E181" s="418">
        <f t="shared" si="89"/>
        <v>35.373867477323884</v>
      </c>
      <c r="F181" s="419">
        <v>1.9441545455508056</v>
      </c>
      <c r="G181" s="419">
        <v>7.1196498783386089</v>
      </c>
      <c r="H181" s="419">
        <v>26.310063053434472</v>
      </c>
      <c r="I181" s="418">
        <f t="shared" si="99"/>
        <v>61.411473558979239</v>
      </c>
      <c r="J181" s="419">
        <v>43.039463554181346</v>
      </c>
      <c r="K181" s="419">
        <v>16.907064727065165</v>
      </c>
      <c r="L181" s="420">
        <v>1.4649452777327214</v>
      </c>
      <c r="M181" s="421">
        <v>2.6295445286076977</v>
      </c>
      <c r="N181" s="408">
        <f t="shared" si="100"/>
        <v>0.46700152140358631</v>
      </c>
      <c r="O181" s="422">
        <v>0.46700152140358631</v>
      </c>
      <c r="P181" s="423">
        <v>0</v>
      </c>
      <c r="Q181" s="424">
        <v>0.11811291368560681</v>
      </c>
    </row>
    <row r="182" spans="1:35" s="134" customFormat="1" ht="15" thickBot="1">
      <c r="A182" s="136" t="s">
        <v>1314</v>
      </c>
      <c r="B182" s="436" t="s">
        <v>486</v>
      </c>
      <c r="C182" s="437" t="s">
        <v>1315</v>
      </c>
      <c r="D182" s="438">
        <f t="shared" si="98"/>
        <v>100.00000000000001</v>
      </c>
      <c r="E182" s="439">
        <f t="shared" si="89"/>
        <v>35.373867477323884</v>
      </c>
      <c r="F182" s="440">
        <v>1.9441545455508056</v>
      </c>
      <c r="G182" s="440">
        <v>7.1196498783386089</v>
      </c>
      <c r="H182" s="440">
        <v>26.310063053434472</v>
      </c>
      <c r="I182" s="439">
        <f t="shared" si="99"/>
        <v>61.411473558979239</v>
      </c>
      <c r="J182" s="440">
        <v>43.039463554181346</v>
      </c>
      <c r="K182" s="440">
        <v>16.907064727065165</v>
      </c>
      <c r="L182" s="441">
        <v>1.4649452777327214</v>
      </c>
      <c r="M182" s="442">
        <v>2.6295445286076977</v>
      </c>
      <c r="N182" s="439">
        <f t="shared" si="100"/>
        <v>0.46700152140358631</v>
      </c>
      <c r="O182" s="453">
        <v>0.46700152140358631</v>
      </c>
      <c r="P182" s="454">
        <v>0</v>
      </c>
      <c r="Q182" s="445">
        <v>0.11811291368560681</v>
      </c>
      <c r="R182" s="134" t="s">
        <v>487</v>
      </c>
    </row>
    <row r="183" spans="1:35" s="134" customFormat="1" ht="15" thickBot="1">
      <c r="A183" s="136" t="s">
        <v>1316</v>
      </c>
      <c r="B183" s="455" t="s">
        <v>488</v>
      </c>
      <c r="C183" s="456" t="s">
        <v>1317</v>
      </c>
      <c r="D183" s="457">
        <f t="shared" si="98"/>
        <v>100.00000000000001</v>
      </c>
      <c r="E183" s="458">
        <f t="shared" si="89"/>
        <v>35.373867477323884</v>
      </c>
      <c r="F183" s="459">
        <v>1.9441545455508056</v>
      </c>
      <c r="G183" s="459">
        <v>7.1196498783386089</v>
      </c>
      <c r="H183" s="459">
        <v>26.310063053434472</v>
      </c>
      <c r="I183" s="458">
        <f t="shared" si="99"/>
        <v>61.411473558979239</v>
      </c>
      <c r="J183" s="459">
        <v>43.039463554181346</v>
      </c>
      <c r="K183" s="459">
        <v>16.907064727065165</v>
      </c>
      <c r="L183" s="460">
        <v>1.4649452777327214</v>
      </c>
      <c r="M183" s="461">
        <v>2.6295445286076977</v>
      </c>
      <c r="N183" s="458">
        <f t="shared" si="100"/>
        <v>0.46700152140358631</v>
      </c>
      <c r="O183" s="462">
        <v>0.46700152140358631</v>
      </c>
      <c r="P183" s="463">
        <v>0</v>
      </c>
      <c r="Q183" s="464">
        <v>0.11811291368560681</v>
      </c>
      <c r="R183" s="134" t="s">
        <v>489</v>
      </c>
    </row>
    <row r="184" spans="1:35" ht="15.5" thickTop="1" thickBot="1">
      <c r="B184" s="151" t="s">
        <v>74</v>
      </c>
      <c r="C184" s="152" t="s">
        <v>490</v>
      </c>
      <c r="D184" s="353">
        <f>D185+D187+D190+D192+D199+D198+D204+D208+D211+D227+D228</f>
        <v>514.4761786486323</v>
      </c>
      <c r="E184" s="151">
        <f t="shared" ref="E184:Q184" si="101">E185+E187+E190+E192+E199+E198+E204+E208+E211+E227+E228</f>
        <v>174.65527344290783</v>
      </c>
      <c r="F184" s="254">
        <f t="shared" si="101"/>
        <v>24.944547720928551</v>
      </c>
      <c r="G184" s="255">
        <f t="shared" si="101"/>
        <v>33.841243293759192</v>
      </c>
      <c r="H184" s="256">
        <f t="shared" si="101"/>
        <v>115.86948242822012</v>
      </c>
      <c r="I184" s="151">
        <f t="shared" si="101"/>
        <v>269.9248187448631</v>
      </c>
      <c r="J184" s="254">
        <f t="shared" si="101"/>
        <v>121.55971306199864</v>
      </c>
      <c r="K184" s="255">
        <f t="shared" si="101"/>
        <v>130.80126261141032</v>
      </c>
      <c r="L184" s="465">
        <f t="shared" si="101"/>
        <v>17.563843071454176</v>
      </c>
      <c r="M184" s="151">
        <f t="shared" si="101"/>
        <v>14.795790243644158</v>
      </c>
      <c r="N184" s="257">
        <f t="shared" si="100"/>
        <v>41.129247896224108</v>
      </c>
      <c r="O184" s="258">
        <f>O185+O187+O190+O192+O199+O198+O204+O208+O211+O227+O228</f>
        <v>41.129247896224108</v>
      </c>
      <c r="P184" s="256">
        <f t="shared" si="101"/>
        <v>0</v>
      </c>
      <c r="Q184" s="257">
        <f t="shared" si="101"/>
        <v>13.971048320993194</v>
      </c>
      <c r="AA184" s="134"/>
      <c r="AB184" s="134"/>
      <c r="AC184" s="134"/>
      <c r="AD184" s="134"/>
      <c r="AE184" s="134"/>
      <c r="AF184" s="134"/>
      <c r="AG184" s="134"/>
      <c r="AH184" s="134"/>
      <c r="AI184" s="134"/>
    </row>
    <row r="185" spans="1:35" ht="15" thickTop="1">
      <c r="B185" s="466" t="s">
        <v>491</v>
      </c>
      <c r="C185" s="467" t="s">
        <v>297</v>
      </c>
      <c r="D185" s="468">
        <f>D186</f>
        <v>10.925549999999999</v>
      </c>
      <c r="E185" s="466">
        <f t="shared" ref="E185:Q185" si="102">E186</f>
        <v>3.7090248333293445</v>
      </c>
      <c r="F185" s="469">
        <f t="shared" si="102"/>
        <v>0.52972890614342816</v>
      </c>
      <c r="G185" s="470">
        <f t="shared" si="102"/>
        <v>0.71866144830904799</v>
      </c>
      <c r="H185" s="471">
        <f t="shared" si="102"/>
        <v>2.4606344788768681</v>
      </c>
      <c r="I185" s="466">
        <f t="shared" si="102"/>
        <v>5.7321936871484311</v>
      </c>
      <c r="J185" s="469">
        <f t="shared" si="102"/>
        <v>2.5814736972526875</v>
      </c>
      <c r="K185" s="470">
        <f t="shared" si="102"/>
        <v>2.7777296481983433</v>
      </c>
      <c r="L185" s="472">
        <f t="shared" si="102"/>
        <v>0.37299034169740031</v>
      </c>
      <c r="M185" s="466">
        <f t="shared" si="102"/>
        <v>0.31420725157976392</v>
      </c>
      <c r="N185" s="473">
        <f t="shared" si="100"/>
        <v>0.87343141043559736</v>
      </c>
      <c r="O185" s="474">
        <f>O186</f>
        <v>0.87343141043559736</v>
      </c>
      <c r="P185" s="471">
        <f t="shared" si="102"/>
        <v>0</v>
      </c>
      <c r="Q185" s="473">
        <f t="shared" si="102"/>
        <v>0.29669281750686349</v>
      </c>
      <c r="AA185" s="134"/>
      <c r="AB185" s="134"/>
      <c r="AC185" s="134"/>
      <c r="AD185" s="134"/>
      <c r="AE185" s="134"/>
      <c r="AF185" s="134"/>
      <c r="AG185" s="134"/>
      <c r="AH185" s="134"/>
      <c r="AI185" s="134"/>
    </row>
    <row r="186" spans="1:35" s="134" customFormat="1" ht="15" thickBot="1">
      <c r="A186" s="475"/>
      <c r="B186" s="190" t="s">
        <v>492</v>
      </c>
      <c r="C186" s="188" t="s">
        <v>300</v>
      </c>
      <c r="D186" s="476">
        <v>10.925549999999999</v>
      </c>
      <c r="E186" s="344">
        <f>SUM(F186:H186)</f>
        <v>3.7090248333293445</v>
      </c>
      <c r="F186" s="477">
        <f>IFERROR($D186*F$235/100, 0)</f>
        <v>0.52972890614342816</v>
      </c>
      <c r="G186" s="478">
        <f>IFERROR($D186*G$235/100, 0)</f>
        <v>0.71866144830904799</v>
      </c>
      <c r="H186" s="479">
        <f>IFERROR($D186*H$235/100, 0)</f>
        <v>2.4606344788768681</v>
      </c>
      <c r="I186" s="344">
        <f t="shared" ref="I186:I233" si="103">SUM(J186:L186)</f>
        <v>5.7321936871484311</v>
      </c>
      <c r="J186" s="477">
        <f t="shared" ref="J186:Q186" si="104">IFERROR($D186*J$235/100, 0)</f>
        <v>2.5814736972526875</v>
      </c>
      <c r="K186" s="478">
        <f t="shared" si="104"/>
        <v>2.7777296481983433</v>
      </c>
      <c r="L186" s="480">
        <f t="shared" si="104"/>
        <v>0.37299034169740031</v>
      </c>
      <c r="M186" s="344">
        <f t="shared" si="104"/>
        <v>0.31420725157976392</v>
      </c>
      <c r="N186" s="344">
        <f t="shared" si="100"/>
        <v>0.87343141043559736</v>
      </c>
      <c r="O186" s="481">
        <f>IFERROR($D186*O$235/100, 0)</f>
        <v>0.87343141043559736</v>
      </c>
      <c r="P186" s="479">
        <f t="shared" si="104"/>
        <v>0</v>
      </c>
      <c r="Q186" s="482">
        <f t="shared" si="104"/>
        <v>0.29669281750686349</v>
      </c>
    </row>
    <row r="187" spans="1:35">
      <c r="A187" s="483"/>
      <c r="B187" s="168" t="s">
        <v>164</v>
      </c>
      <c r="C187" s="227" t="s">
        <v>307</v>
      </c>
      <c r="D187" s="363">
        <f>SUM(D188:D189)</f>
        <v>4.0254399999999997</v>
      </c>
      <c r="E187" s="171">
        <f>SUM(E188:E189)</f>
        <v>1.3665634155788291</v>
      </c>
      <c r="F187" s="172">
        <f t="shared" ref="F187:Q187" si="105">SUM(F188:F189)</f>
        <v>0.19517479009715771</v>
      </c>
      <c r="G187" s="173">
        <f t="shared" si="105"/>
        <v>0.2647856209052335</v>
      </c>
      <c r="H187" s="174">
        <f t="shared" si="105"/>
        <v>0.90660300457643783</v>
      </c>
      <c r="I187" s="171">
        <f t="shared" si="103"/>
        <v>2.1119853697063107</v>
      </c>
      <c r="J187" s="172">
        <f t="shared" si="105"/>
        <v>0.95112534196162746</v>
      </c>
      <c r="K187" s="173">
        <f t="shared" si="105"/>
        <v>1.0234344298496223</v>
      </c>
      <c r="L187" s="484">
        <f t="shared" si="105"/>
        <v>0.13742559789506095</v>
      </c>
      <c r="M187" s="171">
        <f t="shared" si="105"/>
        <v>0.11576739283598948</v>
      </c>
      <c r="N187" s="171">
        <f t="shared" si="100"/>
        <v>0.32180949579873519</v>
      </c>
      <c r="O187" s="176">
        <f>SUM(O188:O189)</f>
        <v>0.32180949579873519</v>
      </c>
      <c r="P187" s="174">
        <f t="shared" si="105"/>
        <v>0</v>
      </c>
      <c r="Q187" s="175">
        <f t="shared" si="105"/>
        <v>0.10931432608013589</v>
      </c>
      <c r="AA187" s="134"/>
      <c r="AB187" s="134"/>
      <c r="AC187" s="134"/>
      <c r="AD187" s="134"/>
      <c r="AE187" s="134"/>
      <c r="AF187" s="134"/>
      <c r="AG187" s="134"/>
      <c r="AH187" s="134"/>
      <c r="AI187" s="134"/>
    </row>
    <row r="188" spans="1:35" ht="26">
      <c r="B188" s="285" t="s">
        <v>493</v>
      </c>
      <c r="C188" s="188" t="s">
        <v>309</v>
      </c>
      <c r="D188" s="362">
        <v>0</v>
      </c>
      <c r="E188" s="228">
        <f>SUM(F188:H188)</f>
        <v>0</v>
      </c>
      <c r="F188" s="231">
        <f t="shared" ref="F188:H189" si="106">IFERROR($D188*F$235/100, 0)</f>
        <v>0</v>
      </c>
      <c r="G188" s="232">
        <f t="shared" si="106"/>
        <v>0</v>
      </c>
      <c r="H188" s="233">
        <f t="shared" si="106"/>
        <v>0</v>
      </c>
      <c r="I188" s="228">
        <f t="shared" si="103"/>
        <v>0</v>
      </c>
      <c r="J188" s="231">
        <f t="shared" ref="J188:Q189" si="107">IFERROR($D188*J$235/100, 0)</f>
        <v>0</v>
      </c>
      <c r="K188" s="232">
        <f t="shared" si="107"/>
        <v>0</v>
      </c>
      <c r="L188" s="485">
        <f t="shared" si="107"/>
        <v>0</v>
      </c>
      <c r="M188" s="228">
        <f t="shared" si="107"/>
        <v>0</v>
      </c>
      <c r="N188" s="228">
        <f t="shared" si="100"/>
        <v>0</v>
      </c>
      <c r="O188" s="235">
        <f>IFERROR($D188*O$235/100, 0)</f>
        <v>0</v>
      </c>
      <c r="P188" s="233">
        <f t="shared" si="107"/>
        <v>0</v>
      </c>
      <c r="Q188" s="234">
        <f t="shared" si="107"/>
        <v>0</v>
      </c>
      <c r="AA188" s="134"/>
      <c r="AB188" s="134"/>
      <c r="AC188" s="134"/>
      <c r="AD188" s="134"/>
      <c r="AE188" s="134"/>
      <c r="AF188" s="134"/>
      <c r="AG188" s="134"/>
      <c r="AH188" s="134"/>
      <c r="AI188" s="134"/>
    </row>
    <row r="189" spans="1:35" ht="15" thickBot="1">
      <c r="B189" s="486" t="s">
        <v>494</v>
      </c>
      <c r="C189" s="487" t="s">
        <v>311</v>
      </c>
      <c r="D189" s="368">
        <v>4.0254399999999997</v>
      </c>
      <c r="E189" s="369">
        <f>SUM(F189:H189)</f>
        <v>1.3665634155788291</v>
      </c>
      <c r="F189" s="370">
        <f t="shared" si="106"/>
        <v>0.19517479009715771</v>
      </c>
      <c r="G189" s="371">
        <f t="shared" si="106"/>
        <v>0.2647856209052335</v>
      </c>
      <c r="H189" s="372">
        <f t="shared" si="106"/>
        <v>0.90660300457643783</v>
      </c>
      <c r="I189" s="369">
        <f t="shared" si="103"/>
        <v>2.1119853697063107</v>
      </c>
      <c r="J189" s="370">
        <f t="shared" si="107"/>
        <v>0.95112534196162746</v>
      </c>
      <c r="K189" s="371">
        <f t="shared" si="107"/>
        <v>1.0234344298496223</v>
      </c>
      <c r="L189" s="488">
        <f t="shared" si="107"/>
        <v>0.13742559789506095</v>
      </c>
      <c r="M189" s="369">
        <f t="shared" si="107"/>
        <v>0.11576739283598948</v>
      </c>
      <c r="N189" s="369">
        <f t="shared" si="100"/>
        <v>0.32180949579873519</v>
      </c>
      <c r="O189" s="374">
        <f>IFERROR($D189*O$235/100, 0)</f>
        <v>0.32180949579873519</v>
      </c>
      <c r="P189" s="372">
        <f t="shared" si="107"/>
        <v>0</v>
      </c>
      <c r="Q189" s="489">
        <f t="shared" si="107"/>
        <v>0.10931432608013589</v>
      </c>
      <c r="AA189" s="134"/>
      <c r="AB189" s="134"/>
      <c r="AC189" s="134"/>
      <c r="AD189" s="134"/>
      <c r="AE189" s="134"/>
      <c r="AF189" s="134"/>
      <c r="AG189" s="134"/>
      <c r="AH189" s="134"/>
      <c r="AI189" s="134"/>
    </row>
    <row r="190" spans="1:35">
      <c r="B190" s="160" t="s">
        <v>166</v>
      </c>
      <c r="C190" s="161" t="s">
        <v>313</v>
      </c>
      <c r="D190" s="490">
        <f>D191</f>
        <v>3.7364700000000002</v>
      </c>
      <c r="E190" s="163">
        <f t="shared" ref="E190:E233" si="108">SUM(F190:H190)</f>
        <v>1.2684633742914633</v>
      </c>
      <c r="F190" s="164">
        <f t="shared" ref="F190:Q190" si="109">F191</f>
        <v>0.18116398405002357</v>
      </c>
      <c r="G190" s="165">
        <f t="shared" si="109"/>
        <v>0.24577773583602738</v>
      </c>
      <c r="H190" s="166">
        <f t="shared" si="109"/>
        <v>0.84152165440541238</v>
      </c>
      <c r="I190" s="163">
        <f t="shared" si="103"/>
        <v>1.9603745116922717</v>
      </c>
      <c r="J190" s="164">
        <f t="shared" si="109"/>
        <v>0.88284791388751604</v>
      </c>
      <c r="K190" s="165">
        <f t="shared" si="109"/>
        <v>0.94996622582878343</v>
      </c>
      <c r="L190" s="491">
        <f t="shared" si="109"/>
        <v>0.12756037197597242</v>
      </c>
      <c r="M190" s="163">
        <f t="shared" si="109"/>
        <v>0.10745692155637387</v>
      </c>
      <c r="N190" s="163">
        <f t="shared" si="100"/>
        <v>0.29870809818730382</v>
      </c>
      <c r="O190" s="492">
        <f>O191</f>
        <v>0.29870809818730382</v>
      </c>
      <c r="P190" s="166">
        <f t="shared" si="109"/>
        <v>0</v>
      </c>
      <c r="Q190" s="167">
        <f t="shared" si="109"/>
        <v>0.10146709427258768</v>
      </c>
      <c r="AA190" s="134"/>
      <c r="AB190" s="134"/>
      <c r="AC190" s="134"/>
      <c r="AD190" s="134"/>
      <c r="AE190" s="134"/>
      <c r="AF190" s="134"/>
      <c r="AG190" s="134"/>
      <c r="AH190" s="134"/>
      <c r="AI190" s="134"/>
    </row>
    <row r="191" spans="1:35" ht="15" thickBot="1">
      <c r="B191" s="187" t="s">
        <v>495</v>
      </c>
      <c r="C191" s="188" t="s">
        <v>315</v>
      </c>
      <c r="D191" s="362">
        <v>3.7364700000000002</v>
      </c>
      <c r="E191" s="228">
        <f t="shared" si="108"/>
        <v>1.2684633742914633</v>
      </c>
      <c r="F191" s="231">
        <f>IFERROR($D191*F$235/100, 0)</f>
        <v>0.18116398405002357</v>
      </c>
      <c r="G191" s="232">
        <f>IFERROR($D191*G$235/100, 0)</f>
        <v>0.24577773583602738</v>
      </c>
      <c r="H191" s="233">
        <f>IFERROR($D191*H$235/100, 0)</f>
        <v>0.84152165440541238</v>
      </c>
      <c r="I191" s="228">
        <f t="shared" si="103"/>
        <v>1.9603745116922717</v>
      </c>
      <c r="J191" s="231">
        <f t="shared" ref="J191:Q191" si="110">IFERROR($D191*J$235/100, 0)</f>
        <v>0.88284791388751604</v>
      </c>
      <c r="K191" s="232">
        <f t="shared" si="110"/>
        <v>0.94996622582878343</v>
      </c>
      <c r="L191" s="485">
        <f t="shared" si="110"/>
        <v>0.12756037197597242</v>
      </c>
      <c r="M191" s="228">
        <f t="shared" si="110"/>
        <v>0.10745692155637387</v>
      </c>
      <c r="N191" s="228">
        <f t="shared" si="100"/>
        <v>0.29870809818730382</v>
      </c>
      <c r="O191" s="235">
        <f>IFERROR($D191*O$235/100, 0)</f>
        <v>0.29870809818730382</v>
      </c>
      <c r="P191" s="233">
        <f t="shared" si="110"/>
        <v>0</v>
      </c>
      <c r="Q191" s="234">
        <f t="shared" si="110"/>
        <v>0.10146709427258768</v>
      </c>
      <c r="AA191" s="134"/>
      <c r="AB191" s="134"/>
      <c r="AC191" s="134"/>
      <c r="AD191" s="134"/>
      <c r="AE191" s="134"/>
      <c r="AF191" s="134"/>
      <c r="AG191" s="134"/>
      <c r="AH191" s="134"/>
      <c r="AI191" s="134"/>
    </row>
    <row r="192" spans="1:35" s="134" customFormat="1">
      <c r="A192" s="483"/>
      <c r="B192" s="168" t="s">
        <v>168</v>
      </c>
      <c r="C192" s="227" t="s">
        <v>317</v>
      </c>
      <c r="D192" s="363">
        <f>SUM(D193:D197)</f>
        <v>8.7637700000000009</v>
      </c>
      <c r="E192" s="171">
        <f t="shared" si="108"/>
        <v>2.9751399758901576</v>
      </c>
      <c r="F192" s="172">
        <f>SUM(F193:F197)</f>
        <v>0.4249142876827795</v>
      </c>
      <c r="G192" s="173">
        <f t="shared" ref="G192:Q192" si="111">SUM(G193:G197)</f>
        <v>0.57646376071203609</v>
      </c>
      <c r="H192" s="174">
        <f t="shared" si="111"/>
        <v>1.9737619274953417</v>
      </c>
      <c r="I192" s="171">
        <f t="shared" si="103"/>
        <v>4.5979952560393587</v>
      </c>
      <c r="J192" s="172">
        <f t="shared" si="111"/>
        <v>2.0706913376234777</v>
      </c>
      <c r="K192" s="173">
        <f t="shared" si="111"/>
        <v>2.2281151758027007</v>
      </c>
      <c r="L192" s="484">
        <f t="shared" si="111"/>
        <v>0.29918874261317974</v>
      </c>
      <c r="M192" s="171">
        <f t="shared" si="111"/>
        <v>0.25203674736532145</v>
      </c>
      <c r="N192" s="171">
        <f t="shared" si="100"/>
        <v>0.7006102202482416</v>
      </c>
      <c r="O192" s="176">
        <f>SUM(O193:O197)</f>
        <v>0.7006102202482416</v>
      </c>
      <c r="P192" s="174">
        <f t="shared" si="111"/>
        <v>0</v>
      </c>
      <c r="Q192" s="175">
        <f t="shared" si="111"/>
        <v>0.23798780045692208</v>
      </c>
    </row>
    <row r="193" spans="1:35" s="134" customFormat="1">
      <c r="A193" s="136"/>
      <c r="B193" s="187" t="s">
        <v>496</v>
      </c>
      <c r="C193" s="188" t="s">
        <v>270</v>
      </c>
      <c r="D193" s="362">
        <v>1.8588800000000001</v>
      </c>
      <c r="E193" s="228">
        <f t="shared" si="108"/>
        <v>0.63105583537480969</v>
      </c>
      <c r="F193" s="231">
        <f t="shared" ref="F193:H197" si="112">IFERROR($D193*F$235/100, 0)</f>
        <v>9.012841175518814E-2</v>
      </c>
      <c r="G193" s="232">
        <f t="shared" si="112"/>
        <v>0.12227351419678856</v>
      </c>
      <c r="H193" s="233">
        <f t="shared" si="112"/>
        <v>0.41865390942283298</v>
      </c>
      <c r="I193" s="228">
        <f t="shared" si="103"/>
        <v>0.97527906614920779</v>
      </c>
      <c r="J193" s="231">
        <f t="shared" ref="J193:Q197" si="113">IFERROR($D193*J$235/100, 0)</f>
        <v>0.43921357060734478</v>
      </c>
      <c r="K193" s="232">
        <f t="shared" si="113"/>
        <v>0.4726046824592755</v>
      </c>
      <c r="L193" s="485">
        <f t="shared" si="113"/>
        <v>6.3460813082587469E-2</v>
      </c>
      <c r="M193" s="228">
        <f t="shared" si="113"/>
        <v>5.3459420881931952E-2</v>
      </c>
      <c r="N193" s="228">
        <f t="shared" si="100"/>
        <v>0.14860617362334377</v>
      </c>
      <c r="O193" s="235">
        <f>IFERROR($D193*O$235/100, 0)</f>
        <v>0.14860617362334377</v>
      </c>
      <c r="P193" s="233">
        <f t="shared" si="113"/>
        <v>0</v>
      </c>
      <c r="Q193" s="234">
        <f t="shared" si="113"/>
        <v>5.0479503970707065E-2</v>
      </c>
    </row>
    <row r="194" spans="1:35" s="134" customFormat="1">
      <c r="A194" s="136"/>
      <c r="B194" s="187" t="s">
        <v>497</v>
      </c>
      <c r="C194" s="188" t="s">
        <v>274</v>
      </c>
      <c r="D194" s="362">
        <v>6.90489</v>
      </c>
      <c r="E194" s="228">
        <f t="shared" si="108"/>
        <v>2.3440841405153474</v>
      </c>
      <c r="F194" s="231">
        <f t="shared" si="112"/>
        <v>0.33478587592759135</v>
      </c>
      <c r="G194" s="232">
        <f t="shared" si="112"/>
        <v>0.45419024651524753</v>
      </c>
      <c r="H194" s="233">
        <f t="shared" si="112"/>
        <v>1.5551080180725088</v>
      </c>
      <c r="I194" s="228">
        <f t="shared" si="103"/>
        <v>3.6227161898901508</v>
      </c>
      <c r="J194" s="231">
        <f t="shared" si="113"/>
        <v>1.6314777670161329</v>
      </c>
      <c r="K194" s="232">
        <f t="shared" si="113"/>
        <v>1.7555104933434253</v>
      </c>
      <c r="L194" s="485">
        <f t="shared" si="113"/>
        <v>0.23572792953059227</v>
      </c>
      <c r="M194" s="228">
        <f t="shared" si="113"/>
        <v>0.19857732648338949</v>
      </c>
      <c r="N194" s="228">
        <f t="shared" si="100"/>
        <v>0.55200404662489788</v>
      </c>
      <c r="O194" s="235">
        <f>IFERROR($D194*O$235/100, 0)</f>
        <v>0.55200404662489788</v>
      </c>
      <c r="P194" s="233">
        <f t="shared" si="113"/>
        <v>0</v>
      </c>
      <c r="Q194" s="234">
        <f t="shared" si="113"/>
        <v>0.18750829648621503</v>
      </c>
    </row>
    <row r="195" spans="1:35" s="134" customFormat="1">
      <c r="A195" s="136"/>
      <c r="B195" s="187" t="s">
        <v>498</v>
      </c>
      <c r="C195" s="276" t="s">
        <v>321</v>
      </c>
      <c r="D195" s="362">
        <v>0</v>
      </c>
      <c r="E195" s="228">
        <f t="shared" si="108"/>
        <v>0</v>
      </c>
      <c r="F195" s="231">
        <f t="shared" si="112"/>
        <v>0</v>
      </c>
      <c r="G195" s="232">
        <f t="shared" si="112"/>
        <v>0</v>
      </c>
      <c r="H195" s="233">
        <f t="shared" si="112"/>
        <v>0</v>
      </c>
      <c r="I195" s="228">
        <f t="shared" si="103"/>
        <v>0</v>
      </c>
      <c r="J195" s="231">
        <f t="shared" si="113"/>
        <v>0</v>
      </c>
      <c r="K195" s="232">
        <f t="shared" si="113"/>
        <v>0</v>
      </c>
      <c r="L195" s="485">
        <f t="shared" si="113"/>
        <v>0</v>
      </c>
      <c r="M195" s="228">
        <f t="shared" si="113"/>
        <v>0</v>
      </c>
      <c r="N195" s="228">
        <f t="shared" si="100"/>
        <v>0</v>
      </c>
      <c r="O195" s="235">
        <f>IFERROR($D195*O$235/100, 0)</f>
        <v>0</v>
      </c>
      <c r="P195" s="233">
        <f t="shared" si="113"/>
        <v>0</v>
      </c>
      <c r="Q195" s="234">
        <f t="shared" si="113"/>
        <v>0</v>
      </c>
    </row>
    <row r="196" spans="1:35" s="134" customFormat="1">
      <c r="A196" s="136"/>
      <c r="B196" s="187" t="s">
        <v>499</v>
      </c>
      <c r="C196" s="277" t="s">
        <v>272</v>
      </c>
      <c r="D196" s="362">
        <v>0</v>
      </c>
      <c r="E196" s="228">
        <f t="shared" si="108"/>
        <v>0</v>
      </c>
      <c r="F196" s="231">
        <f t="shared" si="112"/>
        <v>0</v>
      </c>
      <c r="G196" s="232">
        <f t="shared" si="112"/>
        <v>0</v>
      </c>
      <c r="H196" s="233">
        <f t="shared" si="112"/>
        <v>0</v>
      </c>
      <c r="I196" s="228">
        <f t="shared" si="103"/>
        <v>0</v>
      </c>
      <c r="J196" s="231">
        <f t="shared" si="113"/>
        <v>0</v>
      </c>
      <c r="K196" s="232">
        <f t="shared" si="113"/>
        <v>0</v>
      </c>
      <c r="L196" s="485">
        <f t="shared" si="113"/>
        <v>0</v>
      </c>
      <c r="M196" s="228">
        <f t="shared" si="113"/>
        <v>0</v>
      </c>
      <c r="N196" s="228">
        <f t="shared" si="100"/>
        <v>0</v>
      </c>
      <c r="O196" s="235">
        <f>IFERROR($D196*O$235/100, 0)</f>
        <v>0</v>
      </c>
      <c r="P196" s="233">
        <f t="shared" si="113"/>
        <v>0</v>
      </c>
      <c r="Q196" s="234">
        <f t="shared" si="113"/>
        <v>0</v>
      </c>
    </row>
    <row r="197" spans="1:35" s="134" customFormat="1" ht="27" thickBot="1">
      <c r="A197" s="136"/>
      <c r="B197" s="187" t="s">
        <v>500</v>
      </c>
      <c r="C197" s="277" t="s">
        <v>324</v>
      </c>
      <c r="D197" s="362">
        <v>0</v>
      </c>
      <c r="E197" s="228">
        <f t="shared" si="108"/>
        <v>0</v>
      </c>
      <c r="F197" s="231">
        <f t="shared" si="112"/>
        <v>0</v>
      </c>
      <c r="G197" s="232">
        <f t="shared" si="112"/>
        <v>0</v>
      </c>
      <c r="H197" s="233">
        <f t="shared" si="112"/>
        <v>0</v>
      </c>
      <c r="I197" s="228">
        <f t="shared" si="103"/>
        <v>0</v>
      </c>
      <c r="J197" s="231">
        <f t="shared" si="113"/>
        <v>0</v>
      </c>
      <c r="K197" s="232">
        <f t="shared" si="113"/>
        <v>0</v>
      </c>
      <c r="L197" s="485">
        <f t="shared" si="113"/>
        <v>0</v>
      </c>
      <c r="M197" s="228">
        <f t="shared" si="113"/>
        <v>0</v>
      </c>
      <c r="N197" s="228">
        <f t="shared" si="100"/>
        <v>0</v>
      </c>
      <c r="O197" s="235">
        <f>IFERROR($D197*O$235/100, 0)</f>
        <v>0</v>
      </c>
      <c r="P197" s="233">
        <f t="shared" si="113"/>
        <v>0</v>
      </c>
      <c r="Q197" s="234">
        <f t="shared" si="113"/>
        <v>0</v>
      </c>
    </row>
    <row r="198" spans="1:35" s="134" customFormat="1" ht="15" thickBot="1">
      <c r="A198" s="483"/>
      <c r="B198" s="168" t="s">
        <v>170</v>
      </c>
      <c r="C198" s="265" t="s">
        <v>326</v>
      </c>
      <c r="D198" s="493">
        <v>9.7388786486323955</v>
      </c>
      <c r="E198" s="171">
        <f t="shared" si="108"/>
        <v>3.3061715663338216</v>
      </c>
      <c r="F198" s="172">
        <f>IFERROR($D198*F$236/100, 0)</f>
        <v>0.47219275309742997</v>
      </c>
      <c r="G198" s="173">
        <f>IFERROR($D198*G$236/100, 0)</f>
        <v>0.64060451277347341</v>
      </c>
      <c r="H198" s="174">
        <f>IFERROR($D198*H$236/100, 0)</f>
        <v>2.193374300462918</v>
      </c>
      <c r="I198" s="171">
        <f t="shared" si="103"/>
        <v>5.1095952798344486</v>
      </c>
      <c r="J198" s="172">
        <f t="shared" ref="J198:Q198" si="114">IFERROR($D198*J$236/100, 0)</f>
        <v>2.3010886474530188</v>
      </c>
      <c r="K198" s="173">
        <f t="shared" si="114"/>
        <v>2.4760283887321024</v>
      </c>
      <c r="L198" s="484">
        <f t="shared" si="114"/>
        <v>0.33247824364932782</v>
      </c>
      <c r="M198" s="171">
        <f t="shared" si="114"/>
        <v>0.28007983979347767</v>
      </c>
      <c r="N198" s="171">
        <f t="shared" si="100"/>
        <v>0.7785642383345569</v>
      </c>
      <c r="O198" s="176">
        <f>IFERROR($D198*O$236/100, 0)</f>
        <v>0.7785642383345569</v>
      </c>
      <c r="P198" s="174">
        <f t="shared" si="114"/>
        <v>0</v>
      </c>
      <c r="Q198" s="175">
        <f t="shared" si="114"/>
        <v>0.26446772433609117</v>
      </c>
    </row>
    <row r="199" spans="1:35" s="134" customFormat="1">
      <c r="A199" s="483"/>
      <c r="B199" s="168" t="s">
        <v>172</v>
      </c>
      <c r="C199" s="227" t="s">
        <v>328</v>
      </c>
      <c r="D199" s="363">
        <f>SUM(D200:D203)</f>
        <v>346.13810999999993</v>
      </c>
      <c r="E199" s="171">
        <f t="shared" si="108"/>
        <v>117.50757131235355</v>
      </c>
      <c r="F199" s="172">
        <f>SUM(F200:F203)</f>
        <v>16.782620772853868</v>
      </c>
      <c r="G199" s="173">
        <f t="shared" ref="G199:Q199" si="115">SUM(G200:G203)</f>
        <v>22.768292255086156</v>
      </c>
      <c r="H199" s="174">
        <f t="shared" si="115"/>
        <v>77.956658284413521</v>
      </c>
      <c r="I199" s="171">
        <f t="shared" si="103"/>
        <v>181.60465047741206</v>
      </c>
      <c r="J199" s="172">
        <f t="shared" si="115"/>
        <v>81.785029273744328</v>
      </c>
      <c r="K199" s="173">
        <f t="shared" si="115"/>
        <v>88.002717530773253</v>
      </c>
      <c r="L199" s="484">
        <f t="shared" si="115"/>
        <v>11.816903672894485</v>
      </c>
      <c r="M199" s="171">
        <f t="shared" si="115"/>
        <v>9.9545656017421553</v>
      </c>
      <c r="N199" s="171">
        <f t="shared" si="100"/>
        <v>27.671641027024904</v>
      </c>
      <c r="O199" s="176">
        <f>SUM(O200:O203)</f>
        <v>27.671641027024904</v>
      </c>
      <c r="P199" s="174">
        <f t="shared" si="115"/>
        <v>0</v>
      </c>
      <c r="Q199" s="175">
        <f t="shared" si="115"/>
        <v>9.3996815814673518</v>
      </c>
    </row>
    <row r="200" spans="1:35" s="134" customFormat="1">
      <c r="A200" s="136"/>
      <c r="B200" s="285" t="s">
        <v>501</v>
      </c>
      <c r="C200" s="286" t="s">
        <v>330</v>
      </c>
      <c r="D200" s="362">
        <v>331.46283999999997</v>
      </c>
      <c r="E200" s="228">
        <f t="shared" si="108"/>
        <v>112.5255849715457</v>
      </c>
      <c r="F200" s="231">
        <f t="shared" ref="F200:H203" si="116">IFERROR($D200*F$235/100, 0)</f>
        <v>16.071085452027049</v>
      </c>
      <c r="G200" s="232">
        <f t="shared" si="116"/>
        <v>21.802981511688678</v>
      </c>
      <c r="H200" s="233">
        <f t="shared" si="116"/>
        <v>74.651518007829978</v>
      </c>
      <c r="I200" s="228">
        <f t="shared" si="103"/>
        <v>173.90513054009097</v>
      </c>
      <c r="J200" s="231">
        <f t="shared" ref="J200:Q203" si="117">IFERROR($D200*J$235/100, 0)</f>
        <v>78.317576971106803</v>
      </c>
      <c r="K200" s="232">
        <f t="shared" si="117"/>
        <v>84.271652955139459</v>
      </c>
      <c r="L200" s="485">
        <f t="shared" si="117"/>
        <v>11.315900613844679</v>
      </c>
      <c r="M200" s="228">
        <f t="shared" si="117"/>
        <v>9.5325203726332344</v>
      </c>
      <c r="N200" s="228">
        <f t="shared" si="100"/>
        <v>26.498442261322197</v>
      </c>
      <c r="O200" s="235">
        <f>IFERROR($D200*O$235/100, 0)</f>
        <v>26.498442261322197</v>
      </c>
      <c r="P200" s="233">
        <f t="shared" si="117"/>
        <v>0</v>
      </c>
      <c r="Q200" s="234">
        <f t="shared" si="117"/>
        <v>9.0011618544079415</v>
      </c>
    </row>
    <row r="201" spans="1:35" s="134" customFormat="1">
      <c r="A201" s="136"/>
      <c r="B201" s="285" t="s">
        <v>502</v>
      </c>
      <c r="C201" s="286" t="s">
        <v>332</v>
      </c>
      <c r="D201" s="362">
        <v>6.415960000000001</v>
      </c>
      <c r="E201" s="228">
        <f t="shared" si="108"/>
        <v>2.1781013285049946</v>
      </c>
      <c r="F201" s="231">
        <f t="shared" si="116"/>
        <v>0.31107994312963561</v>
      </c>
      <c r="G201" s="232">
        <f t="shared" si="116"/>
        <v>0.42202938121128186</v>
      </c>
      <c r="H201" s="233">
        <f t="shared" si="116"/>
        <v>1.4449920041640771</v>
      </c>
      <c r="I201" s="228">
        <f t="shared" si="103"/>
        <v>3.3661944166652349</v>
      </c>
      <c r="J201" s="231">
        <f t="shared" si="117"/>
        <v>1.5159540693718261</v>
      </c>
      <c r="K201" s="232">
        <f t="shared" si="117"/>
        <v>1.6312041328495726</v>
      </c>
      <c r="L201" s="485">
        <f t="shared" si="117"/>
        <v>0.21903621444383606</v>
      </c>
      <c r="M201" s="228">
        <f t="shared" si="117"/>
        <v>0.18451621729301521</v>
      </c>
      <c r="N201" s="228">
        <f t="shared" si="100"/>
        <v>0.51291706066041309</v>
      </c>
      <c r="O201" s="235">
        <f>IFERROR($D201*O$235/100, 0)</f>
        <v>0.51291706066041309</v>
      </c>
      <c r="P201" s="233">
        <f t="shared" si="117"/>
        <v>0</v>
      </c>
      <c r="Q201" s="234">
        <f t="shared" si="117"/>
        <v>0.17423097687634365</v>
      </c>
    </row>
    <row r="202" spans="1:35" s="134" customFormat="1">
      <c r="A202" s="136"/>
      <c r="B202" s="285" t="s">
        <v>503</v>
      </c>
      <c r="C202" s="286" t="s">
        <v>334</v>
      </c>
      <c r="D202" s="362">
        <v>0.61851999999999996</v>
      </c>
      <c r="E202" s="228">
        <f t="shared" si="108"/>
        <v>0.20997625198830866</v>
      </c>
      <c r="F202" s="231">
        <f t="shared" si="116"/>
        <v>2.9989146818954943E-2</v>
      </c>
      <c r="G202" s="232">
        <f t="shared" si="116"/>
        <v>4.0685043682753941E-2</v>
      </c>
      <c r="H202" s="233">
        <f t="shared" si="116"/>
        <v>0.13930206148659979</v>
      </c>
      <c r="I202" s="228">
        <f t="shared" si="103"/>
        <v>0.32451239886093131</v>
      </c>
      <c r="J202" s="231">
        <f t="shared" si="117"/>
        <v>0.14614304188116226</v>
      </c>
      <c r="K202" s="232">
        <f t="shared" si="117"/>
        <v>0.15725353341512688</v>
      </c>
      <c r="L202" s="485">
        <f t="shared" si="117"/>
        <v>2.1115823564642148E-2</v>
      </c>
      <c r="M202" s="228">
        <f t="shared" si="117"/>
        <v>1.7787980398892102E-2</v>
      </c>
      <c r="N202" s="228">
        <f t="shared" si="100"/>
        <v>4.9446919924637733E-2</v>
      </c>
      <c r="O202" s="235">
        <f>IFERROR($D202*O$235/100, 0)</f>
        <v>4.9446919924637733E-2</v>
      </c>
      <c r="P202" s="233">
        <f t="shared" si="117"/>
        <v>0</v>
      </c>
      <c r="Q202" s="234">
        <f t="shared" si="117"/>
        <v>1.6796448827230227E-2</v>
      </c>
    </row>
    <row r="203" spans="1:35" s="134" customFormat="1" ht="15" thickBot="1">
      <c r="A203" s="136"/>
      <c r="B203" s="285" t="s">
        <v>504</v>
      </c>
      <c r="C203" s="286" t="s">
        <v>336</v>
      </c>
      <c r="D203" s="362">
        <v>7.64079</v>
      </c>
      <c r="E203" s="228">
        <f t="shared" si="108"/>
        <v>2.5939087603145401</v>
      </c>
      <c r="F203" s="231">
        <f t="shared" si="116"/>
        <v>0.37046623087822989</v>
      </c>
      <c r="G203" s="232">
        <f t="shared" si="116"/>
        <v>0.50259631850344288</v>
      </c>
      <c r="H203" s="233">
        <f t="shared" si="116"/>
        <v>1.7208462109328673</v>
      </c>
      <c r="I203" s="228">
        <f t="shared" si="103"/>
        <v>4.0088131217949545</v>
      </c>
      <c r="J203" s="231">
        <f t="shared" si="117"/>
        <v>1.8053551913845403</v>
      </c>
      <c r="K203" s="232">
        <f t="shared" si="117"/>
        <v>1.9426069093690865</v>
      </c>
      <c r="L203" s="485">
        <f t="shared" si="117"/>
        <v>0.26085102104132785</v>
      </c>
      <c r="M203" s="228">
        <f t="shared" si="117"/>
        <v>0.21974103141701282</v>
      </c>
      <c r="N203" s="228">
        <f t="shared" si="100"/>
        <v>0.61083478511765621</v>
      </c>
      <c r="O203" s="235">
        <f>IFERROR($D203*O$235/100, 0)</f>
        <v>0.61083478511765621</v>
      </c>
      <c r="P203" s="233">
        <f t="shared" si="117"/>
        <v>0</v>
      </c>
      <c r="Q203" s="234">
        <f t="shared" si="117"/>
        <v>0.20749230135583727</v>
      </c>
    </row>
    <row r="204" spans="1:35" s="134" customFormat="1">
      <c r="A204" s="483"/>
      <c r="B204" s="168" t="s">
        <v>174</v>
      </c>
      <c r="C204" s="227" t="s">
        <v>338</v>
      </c>
      <c r="D204" s="363">
        <f>SUM(D205:D207)</f>
        <v>1.665</v>
      </c>
      <c r="E204" s="171">
        <f t="shared" si="108"/>
        <v>0.56523711369160901</v>
      </c>
      <c r="F204" s="172">
        <f>SUM(F205:F207)</f>
        <v>8.0728075815753711E-2</v>
      </c>
      <c r="G204" s="173">
        <f>SUM(G205:G207)</f>
        <v>0.10952046454728276</v>
      </c>
      <c r="H204" s="174">
        <f>SUM(H205:H207)</f>
        <v>0.37498857332857255</v>
      </c>
      <c r="I204" s="171">
        <f t="shared" si="103"/>
        <v>0.87355808074670271</v>
      </c>
      <c r="J204" s="172">
        <f t="shared" ref="J204:Q204" si="118">SUM(J205:J207)</f>
        <v>0.39340387494686535</v>
      </c>
      <c r="K204" s="173">
        <f t="shared" si="118"/>
        <v>0.42331231510086381</v>
      </c>
      <c r="L204" s="484">
        <f t="shared" si="118"/>
        <v>5.6841890698973649E-2</v>
      </c>
      <c r="M204" s="171">
        <f t="shared" si="118"/>
        <v>4.7883637334532991E-2</v>
      </c>
      <c r="N204" s="171">
        <f t="shared" si="100"/>
        <v>0.13310664436804279</v>
      </c>
      <c r="O204" s="176">
        <f>SUM(O205:O207)</f>
        <v>0.13310664436804279</v>
      </c>
      <c r="P204" s="174">
        <f t="shared" si="118"/>
        <v>0</v>
      </c>
      <c r="Q204" s="175">
        <f t="shared" si="118"/>
        <v>4.5214523859112607E-2</v>
      </c>
    </row>
    <row r="205" spans="1:35" s="134" customFormat="1">
      <c r="A205" s="136"/>
      <c r="B205" s="285" t="s">
        <v>505</v>
      </c>
      <c r="C205" s="286" t="s">
        <v>344</v>
      </c>
      <c r="D205" s="362">
        <v>0.68300000000000005</v>
      </c>
      <c r="E205" s="228">
        <f t="shared" si="108"/>
        <v>0.23186603522604743</v>
      </c>
      <c r="F205" s="231">
        <f t="shared" ref="F205:H207" si="119">IFERROR($D205*F$235/100, 0)</f>
        <v>3.3115480950246121E-2</v>
      </c>
      <c r="G205" s="232">
        <f t="shared" si="119"/>
        <v>4.4926412784260732E-2</v>
      </c>
      <c r="H205" s="233">
        <f t="shared" si="119"/>
        <v>0.15382414149154058</v>
      </c>
      <c r="I205" s="228">
        <f t="shared" si="103"/>
        <v>0.35834244393393277</v>
      </c>
      <c r="J205" s="231">
        <f t="shared" ref="J205:Q207" si="120">IFERROR($D205*J$235/100, 0)</f>
        <v>0.1613782862394649</v>
      </c>
      <c r="K205" s="232">
        <f t="shared" si="120"/>
        <v>0.17364703376209609</v>
      </c>
      <c r="L205" s="485">
        <f t="shared" si="120"/>
        <v>2.3317123932371776E-2</v>
      </c>
      <c r="M205" s="228">
        <f t="shared" si="120"/>
        <v>1.964235693662825E-2</v>
      </c>
      <c r="N205" s="228">
        <f t="shared" si="100"/>
        <v>5.4601704566590525E-2</v>
      </c>
      <c r="O205" s="235">
        <f>IFERROR($D205*O$235/100, 0)</f>
        <v>5.4601704566590525E-2</v>
      </c>
      <c r="P205" s="233">
        <f t="shared" si="120"/>
        <v>0</v>
      </c>
      <c r="Q205" s="234">
        <f t="shared" si="120"/>
        <v>1.8547459336801152E-2</v>
      </c>
    </row>
    <row r="206" spans="1:35" s="134" customFormat="1">
      <c r="A206" s="136"/>
      <c r="B206" s="288" t="s">
        <v>506</v>
      </c>
      <c r="C206" s="286" t="s">
        <v>346</v>
      </c>
      <c r="D206" s="365">
        <v>0</v>
      </c>
      <c r="E206" s="228">
        <f t="shared" si="108"/>
        <v>0</v>
      </c>
      <c r="F206" s="231">
        <f t="shared" si="119"/>
        <v>0</v>
      </c>
      <c r="G206" s="232">
        <f t="shared" si="119"/>
        <v>0</v>
      </c>
      <c r="H206" s="233">
        <f t="shared" si="119"/>
        <v>0</v>
      </c>
      <c r="I206" s="228">
        <f t="shared" si="103"/>
        <v>0</v>
      </c>
      <c r="J206" s="231">
        <f t="shared" si="120"/>
        <v>0</v>
      </c>
      <c r="K206" s="232">
        <f t="shared" si="120"/>
        <v>0</v>
      </c>
      <c r="L206" s="485">
        <f t="shared" si="120"/>
        <v>0</v>
      </c>
      <c r="M206" s="228">
        <f t="shared" si="120"/>
        <v>0</v>
      </c>
      <c r="N206" s="228">
        <f t="shared" si="100"/>
        <v>0</v>
      </c>
      <c r="O206" s="235">
        <f>IFERROR($D206*O$235/100, 0)</f>
        <v>0</v>
      </c>
      <c r="P206" s="233">
        <f t="shared" si="120"/>
        <v>0</v>
      </c>
      <c r="Q206" s="234">
        <f t="shared" si="120"/>
        <v>0</v>
      </c>
    </row>
    <row r="207" spans="1:35" s="134" customFormat="1" ht="15" thickBot="1">
      <c r="A207" s="136"/>
      <c r="B207" s="288" t="s">
        <v>507</v>
      </c>
      <c r="C207" s="276" t="s">
        <v>348</v>
      </c>
      <c r="D207" s="362">
        <v>0.98199999999999998</v>
      </c>
      <c r="E207" s="228">
        <f t="shared" si="108"/>
        <v>0.33337107846556158</v>
      </c>
      <c r="F207" s="231">
        <f t="shared" si="119"/>
        <v>4.761259486550759E-2</v>
      </c>
      <c r="G207" s="232">
        <f t="shared" si="119"/>
        <v>6.459405176302202E-2</v>
      </c>
      <c r="H207" s="233">
        <f t="shared" si="119"/>
        <v>0.22116443183703197</v>
      </c>
      <c r="I207" s="228">
        <f t="shared" si="103"/>
        <v>0.51521563681277005</v>
      </c>
      <c r="J207" s="231">
        <f t="shared" si="120"/>
        <v>0.23202558870740045</v>
      </c>
      <c r="K207" s="232">
        <f t="shared" si="120"/>
        <v>0.24966528133876772</v>
      </c>
      <c r="L207" s="485">
        <f t="shared" si="120"/>
        <v>3.3524766766601877E-2</v>
      </c>
      <c r="M207" s="228">
        <f t="shared" si="120"/>
        <v>2.8241280397904744E-2</v>
      </c>
      <c r="N207" s="228">
        <f t="shared" si="100"/>
        <v>7.8504939801452261E-2</v>
      </c>
      <c r="O207" s="235">
        <f>IFERROR($D207*O$235/100, 0)</f>
        <v>7.8504939801452261E-2</v>
      </c>
      <c r="P207" s="233">
        <f t="shared" si="120"/>
        <v>0</v>
      </c>
      <c r="Q207" s="234">
        <f t="shared" si="120"/>
        <v>2.6667064522311459E-2</v>
      </c>
    </row>
    <row r="208" spans="1:35">
      <c r="A208" s="483"/>
      <c r="B208" s="168" t="s">
        <v>176</v>
      </c>
      <c r="C208" s="227" t="s">
        <v>350</v>
      </c>
      <c r="D208" s="363">
        <f>SUM(D209:D210)</f>
        <v>1.3881300000000001</v>
      </c>
      <c r="E208" s="171">
        <f t="shared" si="108"/>
        <v>0.47124480157881876</v>
      </c>
      <c r="F208" s="172">
        <f>SUM(F209:F210)</f>
        <v>6.7303942271544862E-2</v>
      </c>
      <c r="G208" s="173">
        <f t="shared" ref="G208:Q208" si="121">SUM(G209:G210)</f>
        <v>9.1308493965176929E-2</v>
      </c>
      <c r="H208" s="174">
        <f t="shared" si="121"/>
        <v>0.31263236534209699</v>
      </c>
      <c r="I208" s="171">
        <f t="shared" si="103"/>
        <v>0.72829560277893124</v>
      </c>
      <c r="J208" s="172">
        <f t="shared" si="121"/>
        <v>0.32798541797597131</v>
      </c>
      <c r="K208" s="173">
        <f t="shared" si="121"/>
        <v>0.35292043481138863</v>
      </c>
      <c r="L208" s="484">
        <f t="shared" si="121"/>
        <v>4.7389749991571355E-2</v>
      </c>
      <c r="M208" s="171">
        <f t="shared" si="121"/>
        <v>3.9921149245156329E-2</v>
      </c>
      <c r="N208" s="171">
        <f t="shared" si="100"/>
        <v>0.11097256831628302</v>
      </c>
      <c r="O208" s="176">
        <f>SUM(O209:O210)</f>
        <v>0.11097256831628302</v>
      </c>
      <c r="P208" s="174">
        <f t="shared" si="121"/>
        <v>0</v>
      </c>
      <c r="Q208" s="175">
        <f t="shared" si="121"/>
        <v>3.7695878080810805E-2</v>
      </c>
      <c r="AA208" s="134"/>
      <c r="AB208" s="134"/>
      <c r="AC208" s="134"/>
      <c r="AD208" s="134"/>
      <c r="AE208" s="134"/>
      <c r="AF208" s="134"/>
      <c r="AG208" s="134"/>
      <c r="AH208" s="134"/>
      <c r="AI208" s="134"/>
    </row>
    <row r="209" spans="1:35">
      <c r="B209" s="285" t="s">
        <v>508</v>
      </c>
      <c r="C209" s="286" t="s">
        <v>352</v>
      </c>
      <c r="D209" s="362">
        <v>1.3881300000000001</v>
      </c>
      <c r="E209" s="228">
        <f t="shared" si="108"/>
        <v>0.47124480157881876</v>
      </c>
      <c r="F209" s="231">
        <f t="shared" ref="F209:H210" si="122">IFERROR($D209*F$235/100, 0)</f>
        <v>6.7303942271544862E-2</v>
      </c>
      <c r="G209" s="232">
        <f t="shared" si="122"/>
        <v>9.1308493965176929E-2</v>
      </c>
      <c r="H209" s="233">
        <f t="shared" si="122"/>
        <v>0.31263236534209699</v>
      </c>
      <c r="I209" s="228">
        <f t="shared" si="103"/>
        <v>0.72829560277893124</v>
      </c>
      <c r="J209" s="231">
        <f t="shared" ref="J209:Q210" si="123">IFERROR($D209*J$235/100, 0)</f>
        <v>0.32798541797597131</v>
      </c>
      <c r="K209" s="232">
        <f t="shared" si="123"/>
        <v>0.35292043481138863</v>
      </c>
      <c r="L209" s="485">
        <f t="shared" si="123"/>
        <v>4.7389749991571355E-2</v>
      </c>
      <c r="M209" s="228">
        <f t="shared" si="123"/>
        <v>3.9921149245156329E-2</v>
      </c>
      <c r="N209" s="228">
        <f t="shared" si="100"/>
        <v>0.11097256831628302</v>
      </c>
      <c r="O209" s="235">
        <f>IFERROR($D209*O$235/100, 0)</f>
        <v>0.11097256831628302</v>
      </c>
      <c r="P209" s="233">
        <f t="shared" si="123"/>
        <v>0</v>
      </c>
      <c r="Q209" s="234">
        <f t="shared" si="123"/>
        <v>3.7695878080810805E-2</v>
      </c>
      <c r="AA209" s="134"/>
      <c r="AB209" s="134"/>
      <c r="AC209" s="134"/>
      <c r="AD209" s="134"/>
      <c r="AE209" s="134"/>
      <c r="AF209" s="134"/>
      <c r="AG209" s="134"/>
      <c r="AH209" s="134"/>
      <c r="AI209" s="134"/>
    </row>
    <row r="210" spans="1:35" ht="15" thickBot="1">
      <c r="B210" s="288" t="s">
        <v>509</v>
      </c>
      <c r="C210" s="276" t="s">
        <v>510</v>
      </c>
      <c r="D210" s="362">
        <v>0</v>
      </c>
      <c r="E210" s="228">
        <f t="shared" si="108"/>
        <v>0</v>
      </c>
      <c r="F210" s="231">
        <f t="shared" si="122"/>
        <v>0</v>
      </c>
      <c r="G210" s="232">
        <f t="shared" si="122"/>
        <v>0</v>
      </c>
      <c r="H210" s="233">
        <f t="shared" si="122"/>
        <v>0</v>
      </c>
      <c r="I210" s="228">
        <f t="shared" si="103"/>
        <v>0</v>
      </c>
      <c r="J210" s="231">
        <f t="shared" si="123"/>
        <v>0</v>
      </c>
      <c r="K210" s="232">
        <f t="shared" si="123"/>
        <v>0</v>
      </c>
      <c r="L210" s="485">
        <f t="shared" si="123"/>
        <v>0</v>
      </c>
      <c r="M210" s="228">
        <f t="shared" si="123"/>
        <v>0</v>
      </c>
      <c r="N210" s="228">
        <f t="shared" si="100"/>
        <v>0</v>
      </c>
      <c r="O210" s="235">
        <f>IFERROR($D210*O$235/100, 0)</f>
        <v>0</v>
      </c>
      <c r="P210" s="233">
        <f t="shared" si="123"/>
        <v>0</v>
      </c>
      <c r="Q210" s="234">
        <f t="shared" si="123"/>
        <v>0</v>
      </c>
      <c r="AA210" s="134"/>
      <c r="AB210" s="134"/>
      <c r="AC210" s="134"/>
      <c r="AD210" s="134"/>
      <c r="AE210" s="134"/>
      <c r="AF210" s="134"/>
      <c r="AG210" s="134"/>
      <c r="AH210" s="134"/>
      <c r="AI210" s="134"/>
    </row>
    <row r="211" spans="1:35">
      <c r="A211" s="483"/>
      <c r="B211" s="168" t="s">
        <v>178</v>
      </c>
      <c r="C211" s="227" t="s">
        <v>356</v>
      </c>
      <c r="D211" s="363">
        <f>SUM(D212:D226)</f>
        <v>82.871110000000002</v>
      </c>
      <c r="E211" s="171">
        <f t="shared" si="108"/>
        <v>28.133229444336237</v>
      </c>
      <c r="F211" s="172">
        <f>SUM(F212:F226)</f>
        <v>4.0180331837931922</v>
      </c>
      <c r="G211" s="173">
        <f t="shared" ref="G211:Q211" si="124">SUM(G212:G226)</f>
        <v>5.451100579428811</v>
      </c>
      <c r="H211" s="174">
        <f t="shared" si="124"/>
        <v>18.664095681114233</v>
      </c>
      <c r="I211" s="171">
        <f t="shared" si="103"/>
        <v>43.479115796365697</v>
      </c>
      <c r="J211" s="172">
        <f t="shared" si="124"/>
        <v>19.580670147235992</v>
      </c>
      <c r="K211" s="173">
        <f t="shared" si="124"/>
        <v>21.069286143590595</v>
      </c>
      <c r="L211" s="484">
        <f t="shared" si="124"/>
        <v>2.8291595055391126</v>
      </c>
      <c r="M211" s="171">
        <f t="shared" si="124"/>
        <v>2.3832853914415559</v>
      </c>
      <c r="N211" s="171">
        <f t="shared" si="100"/>
        <v>6.6250422625555281</v>
      </c>
      <c r="O211" s="176">
        <f>SUM(O212:O226)</f>
        <v>6.6250422625555281</v>
      </c>
      <c r="P211" s="174">
        <f t="shared" si="124"/>
        <v>0</v>
      </c>
      <c r="Q211" s="175">
        <f t="shared" si="124"/>
        <v>2.2504371053009886</v>
      </c>
      <c r="AA211" s="134"/>
      <c r="AB211" s="134"/>
      <c r="AC211" s="134"/>
      <c r="AD211" s="134"/>
      <c r="AE211" s="134"/>
      <c r="AF211" s="134"/>
      <c r="AG211" s="134"/>
      <c r="AH211" s="134"/>
      <c r="AI211" s="134"/>
    </row>
    <row r="212" spans="1:35">
      <c r="B212" s="285" t="s">
        <v>511</v>
      </c>
      <c r="C212" s="286" t="s">
        <v>358</v>
      </c>
      <c r="D212" s="362">
        <v>0</v>
      </c>
      <c r="E212" s="228">
        <f t="shared" si="108"/>
        <v>0</v>
      </c>
      <c r="F212" s="231">
        <f t="shared" ref="F212:H227" si="125">IFERROR($D212*F$235/100, 0)</f>
        <v>0</v>
      </c>
      <c r="G212" s="232">
        <f t="shared" si="125"/>
        <v>0</v>
      </c>
      <c r="H212" s="233">
        <f t="shared" si="125"/>
        <v>0</v>
      </c>
      <c r="I212" s="228">
        <f t="shared" si="103"/>
        <v>0</v>
      </c>
      <c r="J212" s="231">
        <f t="shared" ref="J212:Q227" si="126">IFERROR($D212*J$235/100, 0)</f>
        <v>0</v>
      </c>
      <c r="K212" s="232">
        <f t="shared" si="126"/>
        <v>0</v>
      </c>
      <c r="L212" s="485">
        <f t="shared" si="126"/>
        <v>0</v>
      </c>
      <c r="M212" s="228">
        <f t="shared" si="126"/>
        <v>0</v>
      </c>
      <c r="N212" s="228">
        <f t="shared" si="100"/>
        <v>0</v>
      </c>
      <c r="O212" s="235">
        <f t="shared" ref="O212:O227" si="127">IFERROR($D212*O$235/100, 0)</f>
        <v>0</v>
      </c>
      <c r="P212" s="233">
        <f t="shared" si="126"/>
        <v>0</v>
      </c>
      <c r="Q212" s="234">
        <f t="shared" si="126"/>
        <v>0</v>
      </c>
      <c r="AA212" s="134"/>
      <c r="AB212" s="134"/>
      <c r="AC212" s="134"/>
      <c r="AD212" s="134"/>
      <c r="AE212" s="134"/>
      <c r="AF212" s="134"/>
      <c r="AG212" s="134"/>
      <c r="AH212" s="134"/>
      <c r="AI212" s="134"/>
    </row>
    <row r="213" spans="1:35">
      <c r="B213" s="285" t="s">
        <v>512</v>
      </c>
      <c r="C213" s="286" t="s">
        <v>360</v>
      </c>
      <c r="D213" s="362">
        <v>0</v>
      </c>
      <c r="E213" s="228">
        <f t="shared" si="108"/>
        <v>0</v>
      </c>
      <c r="F213" s="231">
        <f t="shared" si="125"/>
        <v>0</v>
      </c>
      <c r="G213" s="232">
        <f t="shared" si="125"/>
        <v>0</v>
      </c>
      <c r="H213" s="233">
        <f t="shared" si="125"/>
        <v>0</v>
      </c>
      <c r="I213" s="228">
        <f t="shared" si="103"/>
        <v>0</v>
      </c>
      <c r="J213" s="231">
        <f t="shared" si="126"/>
        <v>0</v>
      </c>
      <c r="K213" s="232">
        <f t="shared" si="126"/>
        <v>0</v>
      </c>
      <c r="L213" s="485">
        <f t="shared" si="126"/>
        <v>0</v>
      </c>
      <c r="M213" s="228">
        <f t="shared" si="126"/>
        <v>0</v>
      </c>
      <c r="N213" s="228">
        <f t="shared" si="100"/>
        <v>0</v>
      </c>
      <c r="O213" s="235">
        <f t="shared" si="127"/>
        <v>0</v>
      </c>
      <c r="P213" s="233">
        <f t="shared" si="126"/>
        <v>0</v>
      </c>
      <c r="Q213" s="234">
        <f t="shared" si="126"/>
        <v>0</v>
      </c>
      <c r="AA213" s="134"/>
      <c r="AB213" s="134"/>
      <c r="AC213" s="134"/>
      <c r="AD213" s="134"/>
      <c r="AE213" s="134"/>
      <c r="AF213" s="134"/>
      <c r="AG213" s="134"/>
      <c r="AH213" s="134"/>
      <c r="AI213" s="134"/>
    </row>
    <row r="214" spans="1:35">
      <c r="B214" s="285" t="s">
        <v>513</v>
      </c>
      <c r="C214" s="286" t="s">
        <v>362</v>
      </c>
      <c r="D214" s="362">
        <v>24.47391</v>
      </c>
      <c r="E214" s="228">
        <f t="shared" si="108"/>
        <v>8.3084457952842072</v>
      </c>
      <c r="F214" s="231">
        <f t="shared" si="125"/>
        <v>1.1866256228155754</v>
      </c>
      <c r="G214" s="232">
        <f t="shared" si="125"/>
        <v>1.6098462417347679</v>
      </c>
      <c r="H214" s="233">
        <f t="shared" si="125"/>
        <v>5.5119739307338644</v>
      </c>
      <c r="I214" s="228">
        <f t="shared" si="103"/>
        <v>12.840469578358883</v>
      </c>
      <c r="J214" s="231">
        <f t="shared" si="126"/>
        <v>5.7826612787392424</v>
      </c>
      <c r="K214" s="232">
        <f t="shared" si="126"/>
        <v>6.2222867877898986</v>
      </c>
      <c r="L214" s="485">
        <f t="shared" si="126"/>
        <v>0.83552151182974077</v>
      </c>
      <c r="M214" s="228">
        <f t="shared" si="126"/>
        <v>0.70384374210090117</v>
      </c>
      <c r="N214" s="228">
        <f t="shared" si="100"/>
        <v>1.9565405613606524</v>
      </c>
      <c r="O214" s="235">
        <f t="shared" si="127"/>
        <v>1.9565405613606524</v>
      </c>
      <c r="P214" s="233">
        <f t="shared" si="126"/>
        <v>0</v>
      </c>
      <c r="Q214" s="234">
        <f t="shared" si="126"/>
        <v>0.66461032289536026</v>
      </c>
      <c r="AA214" s="134"/>
      <c r="AB214" s="134"/>
      <c r="AC214" s="134"/>
      <c r="AD214" s="134"/>
      <c r="AE214" s="134"/>
      <c r="AF214" s="134"/>
      <c r="AG214" s="134"/>
      <c r="AH214" s="134"/>
      <c r="AI214" s="134"/>
    </row>
    <row r="215" spans="1:35">
      <c r="B215" s="285" t="s">
        <v>514</v>
      </c>
      <c r="C215" s="286" t="s">
        <v>364</v>
      </c>
      <c r="D215" s="362">
        <v>0.89122000000000001</v>
      </c>
      <c r="E215" s="228">
        <f t="shared" si="108"/>
        <v>0.30255292520374522</v>
      </c>
      <c r="F215" s="231">
        <f t="shared" si="125"/>
        <v>4.3211096533643252E-2</v>
      </c>
      <c r="G215" s="232">
        <f t="shared" si="125"/>
        <v>5.8622719768065663E-2</v>
      </c>
      <c r="H215" s="233">
        <f t="shared" si="125"/>
        <v>0.20071910890203629</v>
      </c>
      <c r="I215" s="228">
        <f t="shared" si="103"/>
        <v>0.46758704668052642</v>
      </c>
      <c r="J215" s="231">
        <f t="shared" si="126"/>
        <v>0.21057621707516236</v>
      </c>
      <c r="K215" s="232">
        <f t="shared" si="126"/>
        <v>0.22658522610461973</v>
      </c>
      <c r="L215" s="485">
        <f t="shared" si="126"/>
        <v>3.0425603500744323E-2</v>
      </c>
      <c r="M215" s="228">
        <f t="shared" si="126"/>
        <v>2.563054370287237E-2</v>
      </c>
      <c r="N215" s="228">
        <f t="shared" si="100"/>
        <v>7.1247629785998259E-2</v>
      </c>
      <c r="O215" s="235">
        <f t="shared" si="127"/>
        <v>7.1247629785998259E-2</v>
      </c>
      <c r="P215" s="233">
        <f t="shared" si="126"/>
        <v>0</v>
      </c>
      <c r="Q215" s="234">
        <f t="shared" si="126"/>
        <v>2.4201854626857863E-2</v>
      </c>
      <c r="AA215" s="134"/>
      <c r="AB215" s="134"/>
      <c r="AC215" s="134"/>
      <c r="AD215" s="134"/>
      <c r="AE215" s="134"/>
      <c r="AF215" s="134"/>
      <c r="AG215" s="134"/>
      <c r="AH215" s="134"/>
      <c r="AI215" s="134"/>
    </row>
    <row r="216" spans="1:35">
      <c r="B216" s="285" t="s">
        <v>515</v>
      </c>
      <c r="C216" s="286" t="s">
        <v>366</v>
      </c>
      <c r="D216" s="362">
        <v>0</v>
      </c>
      <c r="E216" s="228">
        <f t="shared" si="108"/>
        <v>0</v>
      </c>
      <c r="F216" s="231">
        <f t="shared" si="125"/>
        <v>0</v>
      </c>
      <c r="G216" s="232">
        <f t="shared" si="125"/>
        <v>0</v>
      </c>
      <c r="H216" s="233">
        <f t="shared" si="125"/>
        <v>0</v>
      </c>
      <c r="I216" s="228">
        <f t="shared" si="103"/>
        <v>0</v>
      </c>
      <c r="J216" s="231">
        <f t="shared" si="126"/>
        <v>0</v>
      </c>
      <c r="K216" s="232">
        <f t="shared" si="126"/>
        <v>0</v>
      </c>
      <c r="L216" s="485">
        <f t="shared" si="126"/>
        <v>0</v>
      </c>
      <c r="M216" s="228">
        <f t="shared" si="126"/>
        <v>0</v>
      </c>
      <c r="N216" s="228">
        <f t="shared" si="100"/>
        <v>0</v>
      </c>
      <c r="O216" s="235">
        <f t="shared" si="127"/>
        <v>0</v>
      </c>
      <c r="P216" s="233">
        <f t="shared" si="126"/>
        <v>0</v>
      </c>
      <c r="Q216" s="234">
        <f t="shared" si="126"/>
        <v>0</v>
      </c>
      <c r="AA216" s="134"/>
      <c r="AB216" s="134"/>
      <c r="AC216" s="134"/>
      <c r="AD216" s="134"/>
      <c r="AE216" s="134"/>
      <c r="AF216" s="134"/>
      <c r="AG216" s="134"/>
      <c r="AH216" s="134"/>
      <c r="AI216" s="134"/>
    </row>
    <row r="217" spans="1:35">
      <c r="B217" s="285" t="s">
        <v>516</v>
      </c>
      <c r="C217" s="286" t="s">
        <v>368</v>
      </c>
      <c r="D217" s="362">
        <v>2.2417200000000004</v>
      </c>
      <c r="E217" s="228">
        <f t="shared" si="108"/>
        <v>0.76102302853138382</v>
      </c>
      <c r="F217" s="231">
        <f t="shared" si="125"/>
        <v>0.10869053580642127</v>
      </c>
      <c r="G217" s="232">
        <f t="shared" si="125"/>
        <v>0.14745598545641725</v>
      </c>
      <c r="H217" s="233">
        <f t="shared" si="125"/>
        <v>0.50487650726854527</v>
      </c>
      <c r="I217" s="228">
        <f t="shared" si="103"/>
        <v>1.1761397121750743</v>
      </c>
      <c r="J217" s="231">
        <f t="shared" si="126"/>
        <v>0.52967047119873101</v>
      </c>
      <c r="K217" s="232">
        <f t="shared" si="126"/>
        <v>0.56993854835309821</v>
      </c>
      <c r="L217" s="485">
        <f t="shared" si="126"/>
        <v>7.6530692623245189E-2</v>
      </c>
      <c r="M217" s="228">
        <f t="shared" si="126"/>
        <v>6.446949398532692E-2</v>
      </c>
      <c r="N217" s="228">
        <f t="shared" si="100"/>
        <v>0.179211907995633</v>
      </c>
      <c r="O217" s="235">
        <f t="shared" si="127"/>
        <v>0.179211907995633</v>
      </c>
      <c r="P217" s="233">
        <f t="shared" si="126"/>
        <v>0</v>
      </c>
      <c r="Q217" s="234">
        <f t="shared" si="126"/>
        <v>6.0875857312582549E-2</v>
      </c>
      <c r="AA217" s="134"/>
      <c r="AB217" s="134"/>
      <c r="AC217" s="134"/>
      <c r="AD217" s="134"/>
      <c r="AE217" s="134"/>
      <c r="AF217" s="134"/>
      <c r="AG217" s="134"/>
      <c r="AH217" s="134"/>
      <c r="AI217" s="134"/>
    </row>
    <row r="218" spans="1:35">
      <c r="B218" s="285" t="s">
        <v>517</v>
      </c>
      <c r="C218" s="286" t="s">
        <v>370</v>
      </c>
      <c r="D218" s="362">
        <v>5.10642</v>
      </c>
      <c r="E218" s="228">
        <f t="shared" si="108"/>
        <v>1.7335363976559193</v>
      </c>
      <c r="F218" s="231">
        <f t="shared" si="125"/>
        <v>0.24758646300725587</v>
      </c>
      <c r="G218" s="232">
        <f t="shared" si="125"/>
        <v>0.33589038472885013</v>
      </c>
      <c r="H218" s="233">
        <f t="shared" si="125"/>
        <v>1.1500595499198134</v>
      </c>
      <c r="I218" s="228">
        <f t="shared" si="103"/>
        <v>2.6791318046165631</v>
      </c>
      <c r="J218" s="231">
        <f t="shared" si="126"/>
        <v>1.2065377868505538</v>
      </c>
      <c r="K218" s="232">
        <f t="shared" si="126"/>
        <v>1.2982645477942056</v>
      </c>
      <c r="L218" s="485">
        <f t="shared" si="126"/>
        <v>0.17432946997180362</v>
      </c>
      <c r="M218" s="228">
        <f t="shared" si="126"/>
        <v>0.14685523324793151</v>
      </c>
      <c r="N218" s="228">
        <f t="shared" si="100"/>
        <v>0.4082272858461628</v>
      </c>
      <c r="O218" s="235">
        <f t="shared" si="127"/>
        <v>0.4082272858461628</v>
      </c>
      <c r="P218" s="233">
        <f t="shared" si="126"/>
        <v>0</v>
      </c>
      <c r="Q218" s="234">
        <f t="shared" si="126"/>
        <v>0.13866927863342332</v>
      </c>
      <c r="AA218" s="134"/>
      <c r="AB218" s="134"/>
      <c r="AC218" s="134"/>
      <c r="AD218" s="134"/>
      <c r="AE218" s="134"/>
      <c r="AF218" s="134"/>
      <c r="AG218" s="134"/>
      <c r="AH218" s="134"/>
      <c r="AI218" s="134"/>
    </row>
    <row r="219" spans="1:35">
      <c r="B219" s="285" t="s">
        <v>518</v>
      </c>
      <c r="C219" s="286" t="s">
        <v>372</v>
      </c>
      <c r="D219" s="362">
        <v>1.55958</v>
      </c>
      <c r="E219" s="228">
        <f t="shared" si="108"/>
        <v>0.52944894761030603</v>
      </c>
      <c r="F219" s="231">
        <f t="shared" si="125"/>
        <v>7.5616752240680582E-2</v>
      </c>
      <c r="G219" s="232">
        <f t="shared" si="125"/>
        <v>0.10258614180099172</v>
      </c>
      <c r="H219" s="233">
        <f t="shared" si="125"/>
        <v>0.3512460535686337</v>
      </c>
      <c r="I219" s="228">
        <f t="shared" si="103"/>
        <v>0.81824847541798373</v>
      </c>
      <c r="J219" s="231">
        <f t="shared" si="126"/>
        <v>0.36849538455833775</v>
      </c>
      <c r="K219" s="232">
        <f t="shared" si="126"/>
        <v>0.39651016239339648</v>
      </c>
      <c r="L219" s="485">
        <f t="shared" si="126"/>
        <v>5.3242928466249444E-2</v>
      </c>
      <c r="M219" s="228">
        <f t="shared" si="126"/>
        <v>4.4851869738252829E-2</v>
      </c>
      <c r="N219" s="228">
        <f t="shared" si="100"/>
        <v>0.12467895520931661</v>
      </c>
      <c r="O219" s="235">
        <f t="shared" si="127"/>
        <v>0.12467895520931661</v>
      </c>
      <c r="P219" s="233">
        <f t="shared" si="126"/>
        <v>0</v>
      </c>
      <c r="Q219" s="234">
        <f t="shared" si="126"/>
        <v>4.235175202414105E-2</v>
      </c>
      <c r="AA219" s="134"/>
      <c r="AB219" s="134"/>
      <c r="AC219" s="134"/>
      <c r="AD219" s="134"/>
      <c r="AE219" s="134"/>
      <c r="AF219" s="134"/>
      <c r="AG219" s="134"/>
      <c r="AH219" s="134"/>
      <c r="AI219" s="134"/>
    </row>
    <row r="220" spans="1:35">
      <c r="B220" s="285" t="s">
        <v>519</v>
      </c>
      <c r="C220" s="286" t="s">
        <v>374</v>
      </c>
      <c r="D220" s="362">
        <v>0</v>
      </c>
      <c r="E220" s="228">
        <f t="shared" si="108"/>
        <v>0</v>
      </c>
      <c r="F220" s="231">
        <f t="shared" si="125"/>
        <v>0</v>
      </c>
      <c r="G220" s="232">
        <f t="shared" si="125"/>
        <v>0</v>
      </c>
      <c r="H220" s="233">
        <f t="shared" si="125"/>
        <v>0</v>
      </c>
      <c r="I220" s="228">
        <f t="shared" si="103"/>
        <v>0</v>
      </c>
      <c r="J220" s="231">
        <f t="shared" si="126"/>
        <v>0</v>
      </c>
      <c r="K220" s="232">
        <f t="shared" si="126"/>
        <v>0</v>
      </c>
      <c r="L220" s="485">
        <f t="shared" si="126"/>
        <v>0</v>
      </c>
      <c r="M220" s="228">
        <f t="shared" si="126"/>
        <v>0</v>
      </c>
      <c r="N220" s="228">
        <f t="shared" si="100"/>
        <v>0</v>
      </c>
      <c r="O220" s="235">
        <f t="shared" si="127"/>
        <v>0</v>
      </c>
      <c r="P220" s="233">
        <f t="shared" si="126"/>
        <v>0</v>
      </c>
      <c r="Q220" s="234">
        <f t="shared" si="126"/>
        <v>0</v>
      </c>
      <c r="AA220" s="134"/>
      <c r="AB220" s="134"/>
      <c r="AC220" s="134"/>
      <c r="AD220" s="134"/>
      <c r="AE220" s="134"/>
      <c r="AF220" s="134"/>
      <c r="AG220" s="134"/>
      <c r="AH220" s="134"/>
      <c r="AI220" s="134"/>
    </row>
    <row r="221" spans="1:35">
      <c r="B221" s="285" t="s">
        <v>520</v>
      </c>
      <c r="C221" s="286" t="s">
        <v>376</v>
      </c>
      <c r="D221" s="362">
        <v>16</v>
      </c>
      <c r="E221" s="228">
        <f t="shared" si="108"/>
        <v>5.4317079994388857</v>
      </c>
      <c r="F221" s="231">
        <f t="shared" si="125"/>
        <v>0.77576529312435993</v>
      </c>
      <c r="G221" s="232">
        <f t="shared" si="125"/>
        <v>1.0524489085624769</v>
      </c>
      <c r="H221" s="233">
        <f t="shared" si="125"/>
        <v>3.6034937977520487</v>
      </c>
      <c r="I221" s="228">
        <f t="shared" si="103"/>
        <v>8.3945521272956416</v>
      </c>
      <c r="J221" s="231">
        <f t="shared" si="126"/>
        <v>3.7804576571470547</v>
      </c>
      <c r="K221" s="232">
        <f t="shared" si="126"/>
        <v>4.0678660910593516</v>
      </c>
      <c r="L221" s="485">
        <f t="shared" si="126"/>
        <v>0.54622837908923627</v>
      </c>
      <c r="M221" s="228">
        <f t="shared" si="126"/>
        <v>0.46014306147298972</v>
      </c>
      <c r="N221" s="228">
        <f t="shared" si="100"/>
        <v>1.2791028888220328</v>
      </c>
      <c r="O221" s="235">
        <f t="shared" si="127"/>
        <v>1.2791028888220328</v>
      </c>
      <c r="P221" s="233">
        <f t="shared" si="126"/>
        <v>0</v>
      </c>
      <c r="Q221" s="234">
        <f t="shared" si="126"/>
        <v>0.43449392297045153</v>
      </c>
      <c r="AA221" s="134"/>
      <c r="AB221" s="134"/>
      <c r="AC221" s="134"/>
      <c r="AD221" s="134"/>
      <c r="AE221" s="134"/>
      <c r="AF221" s="134"/>
      <c r="AG221" s="134"/>
      <c r="AH221" s="134"/>
      <c r="AI221" s="134"/>
    </row>
    <row r="222" spans="1:35">
      <c r="B222" s="285" t="s">
        <v>521</v>
      </c>
      <c r="C222" s="286" t="s">
        <v>378</v>
      </c>
      <c r="D222" s="362">
        <v>0</v>
      </c>
      <c r="E222" s="228">
        <f t="shared" si="108"/>
        <v>0</v>
      </c>
      <c r="F222" s="231">
        <f t="shared" si="125"/>
        <v>0</v>
      </c>
      <c r="G222" s="232">
        <f t="shared" si="125"/>
        <v>0</v>
      </c>
      <c r="H222" s="233">
        <f t="shared" si="125"/>
        <v>0</v>
      </c>
      <c r="I222" s="228">
        <f t="shared" si="103"/>
        <v>0</v>
      </c>
      <c r="J222" s="231">
        <f t="shared" si="126"/>
        <v>0</v>
      </c>
      <c r="K222" s="232">
        <f t="shared" si="126"/>
        <v>0</v>
      </c>
      <c r="L222" s="485">
        <f t="shared" si="126"/>
        <v>0</v>
      </c>
      <c r="M222" s="228">
        <f t="shared" si="126"/>
        <v>0</v>
      </c>
      <c r="N222" s="228">
        <f t="shared" si="100"/>
        <v>0</v>
      </c>
      <c r="O222" s="235">
        <f t="shared" si="127"/>
        <v>0</v>
      </c>
      <c r="P222" s="233">
        <f t="shared" si="126"/>
        <v>0</v>
      </c>
      <c r="Q222" s="234">
        <f t="shared" si="126"/>
        <v>0</v>
      </c>
      <c r="AA222" s="134"/>
      <c r="AB222" s="134"/>
      <c r="AC222" s="134"/>
      <c r="AD222" s="134"/>
      <c r="AE222" s="134"/>
      <c r="AF222" s="134"/>
      <c r="AG222" s="134"/>
      <c r="AH222" s="134"/>
      <c r="AI222" s="134"/>
    </row>
    <row r="223" spans="1:35">
      <c r="B223" s="285" t="s">
        <v>522</v>
      </c>
      <c r="C223" s="286" t="s">
        <v>380</v>
      </c>
      <c r="D223" s="362">
        <v>12.693850000000001</v>
      </c>
      <c r="E223" s="228">
        <f t="shared" si="108"/>
        <v>4.309330411792331</v>
      </c>
      <c r="F223" s="231">
        <f t="shared" si="125"/>
        <v>0.61546551663291604</v>
      </c>
      <c r="G223" s="232">
        <f t="shared" si="125"/>
        <v>0.83497678612223736</v>
      </c>
      <c r="H223" s="233">
        <f t="shared" si="125"/>
        <v>2.8588881090371778</v>
      </c>
      <c r="I223" s="228">
        <f t="shared" si="103"/>
        <v>6.6599490950669873</v>
      </c>
      <c r="J223" s="231">
        <f t="shared" si="126"/>
        <v>2.9992851519485089</v>
      </c>
      <c r="K223" s="232">
        <f t="shared" si="126"/>
        <v>3.22730512374961</v>
      </c>
      <c r="L223" s="485">
        <f t="shared" si="126"/>
        <v>0.43335881936886894</v>
      </c>
      <c r="M223" s="228">
        <f t="shared" si="126"/>
        <v>0.36506168755493201</v>
      </c>
      <c r="N223" s="228">
        <f t="shared" si="100"/>
        <v>1.0147962628295977</v>
      </c>
      <c r="O223" s="235">
        <f t="shared" si="127"/>
        <v>1.0147962628295977</v>
      </c>
      <c r="P223" s="233">
        <f t="shared" si="126"/>
        <v>0</v>
      </c>
      <c r="Q223" s="234">
        <f t="shared" si="126"/>
        <v>0.34471254275615415</v>
      </c>
      <c r="AA223" s="134"/>
      <c r="AB223" s="134"/>
      <c r="AC223" s="134"/>
      <c r="AD223" s="134"/>
      <c r="AE223" s="134"/>
      <c r="AF223" s="134"/>
      <c r="AG223" s="134"/>
      <c r="AH223" s="134"/>
      <c r="AI223" s="134"/>
    </row>
    <row r="224" spans="1:35">
      <c r="B224" s="285" t="s">
        <v>523</v>
      </c>
      <c r="C224" s="286" t="s">
        <v>382</v>
      </c>
      <c r="D224" s="362">
        <v>0</v>
      </c>
      <c r="E224" s="228">
        <f t="shared" si="108"/>
        <v>0</v>
      </c>
      <c r="F224" s="231">
        <f t="shared" si="125"/>
        <v>0</v>
      </c>
      <c r="G224" s="232">
        <f t="shared" si="125"/>
        <v>0</v>
      </c>
      <c r="H224" s="233">
        <f t="shared" si="125"/>
        <v>0</v>
      </c>
      <c r="I224" s="228">
        <f t="shared" si="103"/>
        <v>0</v>
      </c>
      <c r="J224" s="231">
        <f t="shared" si="126"/>
        <v>0</v>
      </c>
      <c r="K224" s="232">
        <f t="shared" si="126"/>
        <v>0</v>
      </c>
      <c r="L224" s="485">
        <f t="shared" si="126"/>
        <v>0</v>
      </c>
      <c r="M224" s="228">
        <f t="shared" si="126"/>
        <v>0</v>
      </c>
      <c r="N224" s="228">
        <f t="shared" si="100"/>
        <v>0</v>
      </c>
      <c r="O224" s="235">
        <f t="shared" si="127"/>
        <v>0</v>
      </c>
      <c r="P224" s="233">
        <f t="shared" si="126"/>
        <v>0</v>
      </c>
      <c r="Q224" s="234">
        <f t="shared" si="126"/>
        <v>0</v>
      </c>
      <c r="AA224" s="134"/>
      <c r="AB224" s="134"/>
      <c r="AC224" s="134"/>
      <c r="AD224" s="134"/>
      <c r="AE224" s="134"/>
      <c r="AF224" s="134"/>
      <c r="AG224" s="134"/>
      <c r="AH224" s="134"/>
      <c r="AI224" s="134"/>
    </row>
    <row r="225" spans="1:35">
      <c r="B225" s="288" t="s">
        <v>524</v>
      </c>
      <c r="C225" s="276" t="s">
        <v>525</v>
      </c>
      <c r="D225" s="362">
        <v>0</v>
      </c>
      <c r="E225" s="228">
        <f t="shared" si="108"/>
        <v>0</v>
      </c>
      <c r="F225" s="231">
        <f t="shared" si="125"/>
        <v>0</v>
      </c>
      <c r="G225" s="232">
        <f t="shared" si="125"/>
        <v>0</v>
      </c>
      <c r="H225" s="233">
        <f t="shared" si="125"/>
        <v>0</v>
      </c>
      <c r="I225" s="228">
        <f t="shared" si="103"/>
        <v>0</v>
      </c>
      <c r="J225" s="231">
        <f t="shared" si="126"/>
        <v>0</v>
      </c>
      <c r="K225" s="232">
        <f t="shared" si="126"/>
        <v>0</v>
      </c>
      <c r="L225" s="485">
        <f t="shared" si="126"/>
        <v>0</v>
      </c>
      <c r="M225" s="228">
        <f t="shared" si="126"/>
        <v>0</v>
      </c>
      <c r="N225" s="228">
        <f t="shared" si="100"/>
        <v>0</v>
      </c>
      <c r="O225" s="235">
        <f t="shared" si="127"/>
        <v>0</v>
      </c>
      <c r="P225" s="233">
        <f t="shared" si="126"/>
        <v>0</v>
      </c>
      <c r="Q225" s="234">
        <f t="shared" si="126"/>
        <v>0</v>
      </c>
      <c r="AA225" s="134"/>
      <c r="AB225" s="134"/>
      <c r="AC225" s="134"/>
      <c r="AD225" s="134"/>
      <c r="AE225" s="134"/>
      <c r="AF225" s="134"/>
      <c r="AG225" s="134"/>
      <c r="AH225" s="134"/>
      <c r="AI225" s="134"/>
    </row>
    <row r="226" spans="1:35" ht="15" thickBot="1">
      <c r="B226" s="310" t="s">
        <v>526</v>
      </c>
      <c r="C226" s="311" t="s">
        <v>384</v>
      </c>
      <c r="D226" s="362">
        <v>19.904409999999999</v>
      </c>
      <c r="E226" s="228">
        <f t="shared" si="108"/>
        <v>6.757183938819459</v>
      </c>
      <c r="F226" s="231">
        <f t="shared" si="125"/>
        <v>0.96507190363234008</v>
      </c>
      <c r="G226" s="232">
        <f t="shared" si="125"/>
        <v>1.3092734112550031</v>
      </c>
      <c r="H226" s="233">
        <f t="shared" si="125"/>
        <v>4.4828386239321159</v>
      </c>
      <c r="I226" s="228">
        <f t="shared" si="103"/>
        <v>10.44303795675404</v>
      </c>
      <c r="J226" s="231">
        <f t="shared" si="126"/>
        <v>4.7029861997183993</v>
      </c>
      <c r="K226" s="232">
        <f t="shared" si="126"/>
        <v>5.0605296563464162</v>
      </c>
      <c r="L226" s="485">
        <f t="shared" si="126"/>
        <v>0.67952210068922414</v>
      </c>
      <c r="M226" s="228">
        <f t="shared" si="126"/>
        <v>0.57242975963834941</v>
      </c>
      <c r="N226" s="228">
        <f t="shared" si="100"/>
        <v>1.5912367707061348</v>
      </c>
      <c r="O226" s="235">
        <f t="shared" si="127"/>
        <v>1.5912367707061348</v>
      </c>
      <c r="P226" s="233">
        <f t="shared" si="126"/>
        <v>0</v>
      </c>
      <c r="Q226" s="234">
        <f t="shared" si="126"/>
        <v>0.54052157408201773</v>
      </c>
      <c r="AA226" s="134"/>
      <c r="AB226" s="134"/>
      <c r="AC226" s="134"/>
      <c r="AD226" s="134"/>
      <c r="AE226" s="134"/>
      <c r="AF226" s="134"/>
      <c r="AG226" s="134"/>
      <c r="AH226" s="134"/>
      <c r="AI226" s="134"/>
    </row>
    <row r="227" spans="1:35" ht="15" thickBot="1">
      <c r="A227" s="483"/>
      <c r="B227" s="168" t="s">
        <v>180</v>
      </c>
      <c r="C227" s="227" t="s">
        <v>386</v>
      </c>
      <c r="D227" s="493">
        <v>22.688830000000003</v>
      </c>
      <c r="E227" s="171">
        <f t="shared" si="108"/>
        <v>7.7024437130568106</v>
      </c>
      <c r="F227" s="172">
        <f t="shared" si="125"/>
        <v>1.1000754284749232</v>
      </c>
      <c r="G227" s="173">
        <f t="shared" si="125"/>
        <v>1.4924271481287241</v>
      </c>
      <c r="H227" s="174">
        <f t="shared" si="125"/>
        <v>5.1099411364531635</v>
      </c>
      <c r="I227" s="171">
        <f t="shared" si="103"/>
        <v>11.903910383896827</v>
      </c>
      <c r="J227" s="172">
        <f t="shared" si="126"/>
        <v>5.360885069075489</v>
      </c>
      <c r="K227" s="173">
        <f t="shared" si="126"/>
        <v>5.7684451376756352</v>
      </c>
      <c r="L227" s="484">
        <f t="shared" si="126"/>
        <v>0.77458017714570249</v>
      </c>
      <c r="M227" s="171">
        <f t="shared" si="126"/>
        <v>0.65250673109001345</v>
      </c>
      <c r="N227" s="171">
        <f t="shared" si="100"/>
        <v>1.8138342498120001</v>
      </c>
      <c r="O227" s="494">
        <f t="shared" si="127"/>
        <v>1.8138342498120001</v>
      </c>
      <c r="P227" s="495">
        <f t="shared" si="126"/>
        <v>0</v>
      </c>
      <c r="Q227" s="175">
        <f t="shared" si="126"/>
        <v>0.61613492214435439</v>
      </c>
      <c r="AA227" s="134"/>
      <c r="AB227" s="134"/>
      <c r="AC227" s="134"/>
      <c r="AD227" s="134"/>
      <c r="AE227" s="134"/>
      <c r="AF227" s="134"/>
      <c r="AG227" s="134"/>
      <c r="AH227" s="134"/>
      <c r="AI227" s="134"/>
    </row>
    <row r="228" spans="1:35">
      <c r="A228" s="483"/>
      <c r="B228" s="168" t="s">
        <v>182</v>
      </c>
      <c r="C228" s="227" t="s">
        <v>388</v>
      </c>
      <c r="D228" s="363">
        <f>SUM(D229:D233)</f>
        <v>22.534889999999997</v>
      </c>
      <c r="E228" s="171">
        <f t="shared" si="108"/>
        <v>7.6501838924672096</v>
      </c>
      <c r="F228" s="172">
        <f>SUM(F229:F233)</f>
        <v>1.0926115966484504</v>
      </c>
      <c r="G228" s="173">
        <f t="shared" ref="G228:Q228" si="128">SUM(G229:G233)</f>
        <v>1.482301274067217</v>
      </c>
      <c r="H228" s="174">
        <f t="shared" si="128"/>
        <v>5.0752710217515418</v>
      </c>
      <c r="I228" s="171">
        <f t="shared" si="103"/>
        <v>11.823144299242081</v>
      </c>
      <c r="J228" s="172">
        <f t="shared" si="128"/>
        <v>5.3245123408416619</v>
      </c>
      <c r="K228" s="173">
        <f t="shared" si="128"/>
        <v>5.7293071810470293</v>
      </c>
      <c r="L228" s="484">
        <f t="shared" si="128"/>
        <v>0.76932477735339</v>
      </c>
      <c r="M228" s="171">
        <f t="shared" si="128"/>
        <v>0.64807957965981633</v>
      </c>
      <c r="N228" s="171">
        <f t="shared" si="100"/>
        <v>1.8015276811429211</v>
      </c>
      <c r="O228" s="176">
        <f>SUM(O229:O233)</f>
        <v>1.8015276811429211</v>
      </c>
      <c r="P228" s="174">
        <f t="shared" si="128"/>
        <v>0</v>
      </c>
      <c r="Q228" s="175">
        <f t="shared" si="128"/>
        <v>0.61195454748797484</v>
      </c>
      <c r="AA228" s="134"/>
      <c r="AB228" s="134"/>
      <c r="AC228" s="134"/>
      <c r="AD228" s="134"/>
      <c r="AE228" s="134"/>
      <c r="AF228" s="134"/>
      <c r="AG228" s="134"/>
      <c r="AH228" s="134"/>
      <c r="AI228" s="134"/>
    </row>
    <row r="229" spans="1:35">
      <c r="B229" s="187" t="s">
        <v>527</v>
      </c>
      <c r="C229" s="380" t="s">
        <v>390</v>
      </c>
      <c r="D229" s="362">
        <v>8.0386100000000003</v>
      </c>
      <c r="E229" s="228">
        <f t="shared" si="108"/>
        <v>2.7289613900855887</v>
      </c>
      <c r="F229" s="231">
        <f t="shared" ref="F229:H233" si="129">IFERROR($D229*F$235/100, 0)</f>
        <v>0.38975466518515067</v>
      </c>
      <c r="G229" s="232">
        <f t="shared" si="129"/>
        <v>0.52876414505371327</v>
      </c>
      <c r="H229" s="233">
        <f t="shared" si="129"/>
        <v>1.8104425798467247</v>
      </c>
      <c r="I229" s="228">
        <f t="shared" si="103"/>
        <v>4.2175331672500018</v>
      </c>
      <c r="J229" s="231">
        <f t="shared" ref="J229:Q233" si="130">IFERROR($D229*J$235/100, 0)</f>
        <v>1.8993515454574301</v>
      </c>
      <c r="K229" s="232">
        <f t="shared" si="130"/>
        <v>2.0437493148906634</v>
      </c>
      <c r="L229" s="485">
        <f t="shared" si="130"/>
        <v>0.2744323069019079</v>
      </c>
      <c r="M229" s="228">
        <f t="shared" si="130"/>
        <v>0.23118191346171188</v>
      </c>
      <c r="N229" s="228">
        <f t="shared" si="100"/>
        <v>0.64263807956960506</v>
      </c>
      <c r="O229" s="235">
        <f>IFERROR($D229*O$235/100, 0)</f>
        <v>0.64263807956960506</v>
      </c>
      <c r="P229" s="233">
        <f t="shared" si="130"/>
        <v>0</v>
      </c>
      <c r="Q229" s="234">
        <f t="shared" si="130"/>
        <v>0.21829544963309386</v>
      </c>
      <c r="AA229" s="134"/>
      <c r="AB229" s="134"/>
      <c r="AC229" s="134"/>
      <c r="AD229" s="134"/>
      <c r="AE229" s="134"/>
      <c r="AF229" s="134"/>
      <c r="AG229" s="134"/>
      <c r="AH229" s="134"/>
      <c r="AI229" s="134"/>
    </row>
    <row r="230" spans="1:35">
      <c r="B230" s="187" t="s">
        <v>528</v>
      </c>
      <c r="C230" s="380" t="s">
        <v>392</v>
      </c>
      <c r="D230" s="362">
        <v>1.0468499999999998</v>
      </c>
      <c r="E230" s="228">
        <f t="shared" si="108"/>
        <v>0.35538646995078726</v>
      </c>
      <c r="F230" s="231">
        <f t="shared" si="129"/>
        <v>5.0756868569202258E-2</v>
      </c>
      <c r="G230" s="232">
        <f t="shared" si="129"/>
        <v>6.885975874553929E-2</v>
      </c>
      <c r="H230" s="233">
        <f t="shared" si="129"/>
        <v>0.23576984263604572</v>
      </c>
      <c r="I230" s="228">
        <f t="shared" si="103"/>
        <v>0.54923980590371513</v>
      </c>
      <c r="J230" s="231">
        <f t="shared" si="130"/>
        <v>0.24734825614902459</v>
      </c>
      <c r="K230" s="232">
        <f t="shared" si="130"/>
        <v>0.26615285108909259</v>
      </c>
      <c r="L230" s="485">
        <f t="shared" si="130"/>
        <v>3.5738698665597937E-2</v>
      </c>
      <c r="M230" s="228">
        <f t="shared" si="130"/>
        <v>3.0106297743937454E-2</v>
      </c>
      <c r="N230" s="228">
        <f t="shared" si="100"/>
        <v>8.368930369770905E-2</v>
      </c>
      <c r="O230" s="235">
        <f>IFERROR($D230*O$235/100, 0)</f>
        <v>8.368930369770905E-2</v>
      </c>
      <c r="P230" s="233">
        <f t="shared" si="130"/>
        <v>0</v>
      </c>
      <c r="Q230" s="234">
        <f t="shared" si="130"/>
        <v>2.8428122703851068E-2</v>
      </c>
      <c r="AA230" s="134"/>
      <c r="AB230" s="134"/>
      <c r="AC230" s="134"/>
      <c r="AD230" s="134"/>
      <c r="AE230" s="134"/>
      <c r="AF230" s="134"/>
      <c r="AG230" s="134"/>
      <c r="AH230" s="134"/>
      <c r="AI230" s="134"/>
    </row>
    <row r="231" spans="1:35">
      <c r="B231" s="285" t="s">
        <v>529</v>
      </c>
      <c r="C231" s="286" t="s">
        <v>394</v>
      </c>
      <c r="D231" s="362">
        <v>0</v>
      </c>
      <c r="E231" s="228">
        <f t="shared" si="108"/>
        <v>0</v>
      </c>
      <c r="F231" s="231">
        <f t="shared" si="129"/>
        <v>0</v>
      </c>
      <c r="G231" s="232">
        <f t="shared" si="129"/>
        <v>0</v>
      </c>
      <c r="H231" s="233">
        <f t="shared" si="129"/>
        <v>0</v>
      </c>
      <c r="I231" s="228">
        <f t="shared" si="103"/>
        <v>0</v>
      </c>
      <c r="J231" s="231">
        <f t="shared" si="130"/>
        <v>0</v>
      </c>
      <c r="K231" s="232">
        <f t="shared" si="130"/>
        <v>0</v>
      </c>
      <c r="L231" s="485">
        <f t="shared" si="130"/>
        <v>0</v>
      </c>
      <c r="M231" s="228">
        <f t="shared" si="130"/>
        <v>0</v>
      </c>
      <c r="N231" s="228">
        <f t="shared" si="100"/>
        <v>0</v>
      </c>
      <c r="O231" s="235">
        <f>IFERROR($D231*O$235/100, 0)</f>
        <v>0</v>
      </c>
      <c r="P231" s="233">
        <f t="shared" si="130"/>
        <v>0</v>
      </c>
      <c r="Q231" s="234">
        <f t="shared" si="130"/>
        <v>0</v>
      </c>
      <c r="AA231" s="134"/>
      <c r="AB231" s="134"/>
      <c r="AC231" s="134"/>
      <c r="AD231" s="134"/>
      <c r="AE231" s="134"/>
      <c r="AF231" s="134"/>
      <c r="AG231" s="134"/>
      <c r="AH231" s="134"/>
      <c r="AI231" s="134"/>
    </row>
    <row r="232" spans="1:35">
      <c r="B232" s="285" t="s">
        <v>530</v>
      </c>
      <c r="C232" s="276" t="s">
        <v>396</v>
      </c>
      <c r="D232" s="365">
        <v>13.44943</v>
      </c>
      <c r="E232" s="238">
        <f t="shared" si="108"/>
        <v>4.5658360324308331</v>
      </c>
      <c r="F232" s="239">
        <f t="shared" si="129"/>
        <v>0.6521000628940975</v>
      </c>
      <c r="G232" s="240">
        <f t="shared" si="129"/>
        <v>0.88467737026796445</v>
      </c>
      <c r="H232" s="241">
        <f t="shared" si="129"/>
        <v>3.0290585992687711</v>
      </c>
      <c r="I232" s="238">
        <f t="shared" si="103"/>
        <v>7.0563713260883638</v>
      </c>
      <c r="J232" s="239">
        <f t="shared" si="130"/>
        <v>3.177812539235207</v>
      </c>
      <c r="K232" s="240">
        <f t="shared" si="130"/>
        <v>3.4194050150672735</v>
      </c>
      <c r="L232" s="496">
        <f t="shared" si="130"/>
        <v>0.45915377178588423</v>
      </c>
      <c r="M232" s="238">
        <f t="shared" si="130"/>
        <v>0.38679136845416701</v>
      </c>
      <c r="N232" s="228">
        <f t="shared" ref="N232:N233" si="131">+O232+P232</f>
        <v>1.075200297875607</v>
      </c>
      <c r="O232" s="243">
        <f>IFERROR($D232*O$235/100, 0)</f>
        <v>1.075200297875607</v>
      </c>
      <c r="P232" s="241">
        <f t="shared" si="130"/>
        <v>0</v>
      </c>
      <c r="Q232" s="242">
        <f t="shared" si="130"/>
        <v>0.36523097515102998</v>
      </c>
      <c r="AA232" s="134"/>
      <c r="AB232" s="134"/>
      <c r="AC232" s="134"/>
      <c r="AD232" s="134"/>
      <c r="AE232" s="134"/>
      <c r="AF232" s="134"/>
      <c r="AG232" s="134"/>
      <c r="AH232" s="134"/>
      <c r="AI232" s="134"/>
    </row>
    <row r="233" spans="1:35" ht="15" thickBot="1">
      <c r="B233" s="285" t="s">
        <v>531</v>
      </c>
      <c r="C233" s="276" t="s">
        <v>398</v>
      </c>
      <c r="D233" s="365">
        <v>0</v>
      </c>
      <c r="E233" s="238">
        <f t="shared" si="108"/>
        <v>0</v>
      </c>
      <c r="F233" s="239">
        <f t="shared" si="129"/>
        <v>0</v>
      </c>
      <c r="G233" s="240">
        <f t="shared" si="129"/>
        <v>0</v>
      </c>
      <c r="H233" s="241">
        <f t="shared" si="129"/>
        <v>0</v>
      </c>
      <c r="I233" s="238">
        <f t="shared" si="103"/>
        <v>0</v>
      </c>
      <c r="J233" s="239">
        <f t="shared" si="130"/>
        <v>0</v>
      </c>
      <c r="K233" s="240">
        <f t="shared" si="130"/>
        <v>0</v>
      </c>
      <c r="L233" s="496">
        <f t="shared" si="130"/>
        <v>0</v>
      </c>
      <c r="M233" s="238">
        <f t="shared" si="130"/>
        <v>0</v>
      </c>
      <c r="N233" s="228">
        <f t="shared" si="131"/>
        <v>0</v>
      </c>
      <c r="O233" s="243">
        <f>IFERROR($D233*O$235/100, 0)</f>
        <v>0</v>
      </c>
      <c r="P233" s="241">
        <f t="shared" si="130"/>
        <v>0</v>
      </c>
      <c r="Q233" s="242">
        <f t="shared" si="130"/>
        <v>0</v>
      </c>
      <c r="AA233" s="134"/>
      <c r="AB233" s="134"/>
      <c r="AC233" s="134"/>
      <c r="AD233" s="134"/>
      <c r="AE233" s="134"/>
      <c r="AF233" s="134"/>
      <c r="AG233" s="134"/>
      <c r="AH233" s="134"/>
      <c r="AI233" s="134"/>
    </row>
    <row r="234" spans="1:35" ht="104.5" thickBot="1">
      <c r="B234" s="140" t="s">
        <v>76</v>
      </c>
      <c r="C234" s="141" t="s">
        <v>532</v>
      </c>
      <c r="D234" s="141" t="s">
        <v>450</v>
      </c>
      <c r="E234" s="142" t="s">
        <v>247</v>
      </c>
      <c r="F234" s="143" t="s">
        <v>248</v>
      </c>
      <c r="G234" s="144" t="s">
        <v>249</v>
      </c>
      <c r="H234" s="145" t="s">
        <v>250</v>
      </c>
      <c r="I234" s="146" t="s">
        <v>251</v>
      </c>
      <c r="J234" s="143" t="s">
        <v>252</v>
      </c>
      <c r="K234" s="144" t="s">
        <v>253</v>
      </c>
      <c r="L234" s="145" t="s">
        <v>254</v>
      </c>
      <c r="M234" s="142" t="s">
        <v>255</v>
      </c>
      <c r="N234" s="146" t="s">
        <v>256</v>
      </c>
      <c r="O234" s="148" t="s">
        <v>257</v>
      </c>
      <c r="P234" s="497" t="s">
        <v>258</v>
      </c>
      <c r="Q234" s="150" t="s">
        <v>259</v>
      </c>
      <c r="AA234" s="134"/>
      <c r="AB234" s="134"/>
      <c r="AC234" s="134"/>
      <c r="AD234" s="134"/>
      <c r="AE234" s="134"/>
      <c r="AF234" s="134"/>
      <c r="AG234" s="134"/>
      <c r="AH234" s="134"/>
      <c r="AI234" s="134"/>
    </row>
    <row r="235" spans="1:35" ht="26">
      <c r="B235" s="180" t="s">
        <v>205</v>
      </c>
      <c r="C235" s="380" t="s">
        <v>533</v>
      </c>
      <c r="D235" s="162">
        <f>ROUND((O235+E235+I235+M235+P235+Q235),1)</f>
        <v>100</v>
      </c>
      <c r="E235" s="163">
        <f>SUM(F235:H235)</f>
        <v>33.948174996493037</v>
      </c>
      <c r="F235" s="164">
        <f>IFERROR((F23+F24)/($D$23+$D$24)*100, 0)</f>
        <v>4.8485330820272496</v>
      </c>
      <c r="G235" s="165">
        <f>IFERROR((G23+G24)/($D$23+$D$24)*100, 0)</f>
        <v>6.5778056785154799</v>
      </c>
      <c r="H235" s="166">
        <f>IFERROR((H23+H24)/($D$23+$D$24)*100, 0)</f>
        <v>22.521836235950303</v>
      </c>
      <c r="I235" s="163">
        <f>SUM(J235:L235)</f>
        <v>52.465950795597763</v>
      </c>
      <c r="J235" s="164">
        <f t="shared" ref="J235:Q235" si="132">IFERROR((J23+J24)/($D$23+$D$24)*100, 0)</f>
        <v>23.627860357169091</v>
      </c>
      <c r="K235" s="165">
        <f t="shared" si="132"/>
        <v>25.424163069120947</v>
      </c>
      <c r="L235" s="491">
        <f t="shared" si="132"/>
        <v>3.4139273693077268</v>
      </c>
      <c r="M235" s="163">
        <f t="shared" si="132"/>
        <v>2.8758941342061859</v>
      </c>
      <c r="N235" s="167">
        <f t="shared" ref="N235:N236" si="133">+O235+P235</f>
        <v>7.9943930551377047</v>
      </c>
      <c r="O235" s="492">
        <f>IFERROR((O23+O24)/($D$23+$D$24)*100, 0)</f>
        <v>7.9943930551377047</v>
      </c>
      <c r="P235" s="166">
        <f t="shared" si="132"/>
        <v>0</v>
      </c>
      <c r="Q235" s="167">
        <f t="shared" si="132"/>
        <v>2.7155870185653219</v>
      </c>
      <c r="AA235" s="134"/>
      <c r="AB235" s="134"/>
      <c r="AC235" s="134"/>
      <c r="AD235" s="134"/>
      <c r="AE235" s="134"/>
      <c r="AF235" s="134"/>
      <c r="AG235" s="134"/>
      <c r="AH235" s="134"/>
      <c r="AI235" s="134"/>
    </row>
    <row r="236" spans="1:35" ht="15" thickBot="1">
      <c r="B236" s="312" t="s">
        <v>207</v>
      </c>
      <c r="C236" s="498" t="s">
        <v>534</v>
      </c>
      <c r="D236" s="499">
        <f>ROUND((O236+E236+I236+M236+P236+Q236),1)</f>
        <v>100</v>
      </c>
      <c r="E236" s="500">
        <f>SUM(F236:H236)</f>
        <v>33.94817499649303</v>
      </c>
      <c r="F236" s="501">
        <f>'6'!F132</f>
        <v>4.8485330820272488</v>
      </c>
      <c r="G236" s="502">
        <f>'6'!G132</f>
        <v>6.5778056785154799</v>
      </c>
      <c r="H236" s="503">
        <f>'6'!H132</f>
        <v>22.521836235950303</v>
      </c>
      <c r="I236" s="500">
        <f>SUM(J236:L236)</f>
        <v>52.465950795597763</v>
      </c>
      <c r="J236" s="501">
        <f>'6'!J132</f>
        <v>23.627860357169091</v>
      </c>
      <c r="K236" s="502">
        <f>'6'!K132</f>
        <v>25.424163069120947</v>
      </c>
      <c r="L236" s="504">
        <f>'6'!L132</f>
        <v>3.4139273693077268</v>
      </c>
      <c r="M236" s="500">
        <f>'6'!M132</f>
        <v>2.8758941342061854</v>
      </c>
      <c r="N236" s="505">
        <f t="shared" si="133"/>
        <v>7.9943930551377038</v>
      </c>
      <c r="O236" s="506">
        <f>'6'!O132</f>
        <v>7.9943930551377038</v>
      </c>
      <c r="P236" s="503">
        <f>'6'!P132</f>
        <v>0</v>
      </c>
      <c r="Q236" s="505">
        <f>'6'!Q132</f>
        <v>2.7155870185653219</v>
      </c>
      <c r="AA236" s="134"/>
      <c r="AB236" s="134"/>
      <c r="AC236" s="134"/>
      <c r="AD236" s="134"/>
      <c r="AE236" s="134"/>
      <c r="AF236" s="134"/>
      <c r="AG236" s="134"/>
      <c r="AH236" s="134"/>
      <c r="AI236" s="134"/>
    </row>
    <row r="238" spans="1:35">
      <c r="C238" s="507" t="s">
        <v>535</v>
      </c>
    </row>
    <row r="239" spans="1:35">
      <c r="C239" s="508" t="s">
        <v>536</v>
      </c>
    </row>
  </sheetData>
  <autoFilter ref="A8:AI236" xr:uid="{00000000-0001-0000-0500-000000000000}"/>
  <conditionalFormatting sqref="D8:Q236">
    <cfRule type="cellIs" dxfId="1" priority="2" operator="lessThan">
      <formula>0</formula>
    </cfRule>
  </conditionalFormatting>
  <conditionalFormatting sqref="V1:AI1048576">
    <cfRule type="containsText" dxfId="0" priority="1" operator="containsText" text="FALSE">
      <formula>NOT(ISERROR(SEARCH("FALSE",V1)))</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BDD4-7A1B-4BF1-8AA6-ED55C4BE6C8E}">
  <sheetPr codeName="Sheet99">
    <tabColor theme="0" tint="-0.14999847407452621"/>
  </sheetPr>
  <dimension ref="A1:R54"/>
  <sheetViews>
    <sheetView workbookViewId="0"/>
  </sheetViews>
  <sheetFormatPr defaultRowHeight="14.5"/>
  <cols>
    <col min="2" max="2" width="8.7265625" style="134"/>
    <col min="3" max="3" width="51.54296875" style="134" customWidth="1"/>
    <col min="4" max="4" width="22.54296875" style="134" customWidth="1"/>
    <col min="5" max="5" width="22.7265625" style="134" customWidth="1"/>
    <col min="6" max="6" width="12.7265625" style="134" bestFit="1" customWidth="1"/>
    <col min="7" max="7" width="11.36328125" customWidth="1"/>
    <col min="12" max="12" width="11.54296875" customWidth="1"/>
    <col min="13" max="13" width="12" bestFit="1" customWidth="1"/>
  </cols>
  <sheetData>
    <row r="1" spans="1:18">
      <c r="A1" s="509"/>
      <c r="B1" s="509"/>
      <c r="C1" s="509"/>
      <c r="D1" s="510"/>
      <c r="E1" s="509"/>
    </row>
    <row r="2" spans="1:18" ht="69">
      <c r="A2" s="509"/>
      <c r="B2" s="509"/>
      <c r="C2" s="509"/>
      <c r="D2" s="510"/>
      <c r="E2" s="511" t="s">
        <v>537</v>
      </c>
    </row>
    <row r="3" spans="1:18">
      <c r="A3" s="509"/>
      <c r="B3" s="509"/>
      <c r="C3" s="28" t="s">
        <v>1269</v>
      </c>
      <c r="D3" s="510"/>
      <c r="E3" s="509"/>
    </row>
    <row r="4" spans="1:18">
      <c r="A4" s="509"/>
      <c r="B4" s="509"/>
      <c r="C4" s="28" t="s">
        <v>1270</v>
      </c>
      <c r="D4" s="510"/>
      <c r="E4" s="509"/>
    </row>
    <row r="5" spans="1:18">
      <c r="A5" s="509"/>
      <c r="B5" s="509"/>
      <c r="C5" s="509"/>
      <c r="D5" s="510"/>
      <c r="E5" s="509"/>
    </row>
    <row r="6" spans="1:18" ht="45.5">
      <c r="A6" s="509"/>
      <c r="B6" s="509"/>
      <c r="C6" s="512" t="s">
        <v>538</v>
      </c>
      <c r="D6" s="510"/>
      <c r="E6" s="509"/>
    </row>
    <row r="7" spans="1:18" ht="15" thickBot="1">
      <c r="A7" s="509"/>
      <c r="B7" s="509"/>
      <c r="C7" s="509"/>
      <c r="D7" s="510"/>
      <c r="E7" s="509"/>
    </row>
    <row r="8" spans="1:18" ht="15" thickBot="1">
      <c r="A8" s="509"/>
      <c r="B8" s="513" t="s">
        <v>2</v>
      </c>
      <c r="C8" s="514" t="s">
        <v>89</v>
      </c>
      <c r="D8" s="515" t="s">
        <v>46</v>
      </c>
      <c r="E8" s="516" t="s">
        <v>90</v>
      </c>
      <c r="G8" s="134"/>
      <c r="H8" s="134"/>
      <c r="I8" s="134"/>
      <c r="J8" s="134"/>
      <c r="K8" s="134"/>
      <c r="L8" s="134"/>
      <c r="M8" s="134"/>
      <c r="N8" s="134"/>
      <c r="O8" s="134"/>
      <c r="P8" s="134"/>
      <c r="Q8" s="134"/>
      <c r="R8" s="134"/>
    </row>
    <row r="9" spans="1:18" ht="24" thickTop="1" thickBot="1">
      <c r="A9" s="509"/>
      <c r="B9" s="517" t="s">
        <v>539</v>
      </c>
      <c r="C9" s="518" t="s">
        <v>540</v>
      </c>
      <c r="D9" s="519">
        <f>+'2'!D10</f>
        <v>33225.989960000006</v>
      </c>
      <c r="E9" s="520" t="s">
        <v>541</v>
      </c>
      <c r="G9" s="134"/>
      <c r="H9" s="134"/>
      <c r="I9" s="134"/>
      <c r="J9" s="134"/>
      <c r="K9" s="134"/>
      <c r="L9" s="134"/>
      <c r="M9" s="134"/>
      <c r="N9" s="134"/>
      <c r="O9" s="134"/>
      <c r="P9" s="134"/>
      <c r="Q9" s="134"/>
      <c r="R9" s="134"/>
    </row>
    <row r="10" spans="1:18" ht="35.5" thickTop="1" thickBot="1">
      <c r="A10" s="509"/>
      <c r="B10" s="517" t="s">
        <v>48</v>
      </c>
      <c r="C10" s="518" t="s">
        <v>542</v>
      </c>
      <c r="D10" s="519">
        <f>SUM(D11:D12)+D16</f>
        <v>5062.9879589594884</v>
      </c>
      <c r="E10" s="520" t="s">
        <v>543</v>
      </c>
      <c r="G10" s="134"/>
      <c r="H10" s="134"/>
      <c r="I10" s="134"/>
      <c r="J10" s="134"/>
      <c r="K10" s="134"/>
      <c r="L10" s="134"/>
      <c r="M10" s="134"/>
      <c r="N10" s="134"/>
      <c r="O10" s="134"/>
      <c r="P10" s="134"/>
      <c r="Q10" s="134"/>
      <c r="R10" s="134"/>
    </row>
    <row r="11" spans="1:18" ht="23.5" thickTop="1">
      <c r="A11" s="509"/>
      <c r="B11" s="521" t="s">
        <v>93</v>
      </c>
      <c r="C11" s="522" t="s">
        <v>544</v>
      </c>
      <c r="D11" s="523">
        <f>'7'!E8</f>
        <v>1979.3263966980678</v>
      </c>
      <c r="E11" s="128" t="s">
        <v>543</v>
      </c>
      <c r="G11" s="134"/>
      <c r="H11" s="134"/>
      <c r="I11" s="134"/>
      <c r="J11" s="134"/>
      <c r="K11" s="134"/>
      <c r="L11" s="134"/>
      <c r="M11" s="134"/>
      <c r="N11" s="134"/>
      <c r="O11" s="134"/>
      <c r="P11" s="134"/>
      <c r="Q11" s="134"/>
      <c r="R11" s="134"/>
    </row>
    <row r="12" spans="1:18" ht="23">
      <c r="A12" s="509"/>
      <c r="B12" s="67" t="s">
        <v>99</v>
      </c>
      <c r="C12" s="89" t="s">
        <v>545</v>
      </c>
      <c r="D12" s="90">
        <f>'7'!I8</f>
        <v>2495.7547681657879</v>
      </c>
      <c r="E12" s="70" t="s">
        <v>543</v>
      </c>
      <c r="G12" s="134"/>
      <c r="H12" s="134"/>
      <c r="I12" s="134"/>
      <c r="J12" s="134"/>
      <c r="K12" s="134"/>
      <c r="L12" s="134"/>
      <c r="M12" s="134"/>
      <c r="N12" s="134"/>
      <c r="O12" s="134"/>
      <c r="P12" s="134"/>
      <c r="Q12" s="134"/>
      <c r="R12" s="134"/>
    </row>
    <row r="13" spans="1:18" ht="23">
      <c r="A13" s="509"/>
      <c r="B13" s="67" t="s">
        <v>101</v>
      </c>
      <c r="C13" s="89" t="s">
        <v>546</v>
      </c>
      <c r="D13" s="90">
        <f>'7'!J8</f>
        <v>1867.8689508994205</v>
      </c>
      <c r="E13" s="70" t="s">
        <v>543</v>
      </c>
      <c r="G13" s="134"/>
      <c r="H13" s="134"/>
      <c r="I13" s="134"/>
      <c r="J13" s="134"/>
      <c r="K13" s="134"/>
      <c r="L13" s="134"/>
      <c r="M13" s="134"/>
      <c r="N13" s="134"/>
      <c r="O13" s="134"/>
      <c r="P13" s="134"/>
      <c r="Q13" s="134"/>
      <c r="R13" s="134"/>
    </row>
    <row r="14" spans="1:18">
      <c r="A14" s="509"/>
      <c r="B14" s="67" t="s">
        <v>107</v>
      </c>
      <c r="C14" s="89" t="s">
        <v>547</v>
      </c>
      <c r="D14" s="90">
        <f>'7'!K8</f>
        <v>617.66884012175581</v>
      </c>
      <c r="E14" s="70" t="s">
        <v>543</v>
      </c>
      <c r="G14" s="134"/>
      <c r="H14" s="134"/>
      <c r="I14" s="134"/>
      <c r="J14" s="134"/>
      <c r="K14" s="134"/>
      <c r="L14" s="134"/>
      <c r="M14" s="134"/>
      <c r="N14" s="134"/>
      <c r="O14" s="134"/>
      <c r="P14" s="134"/>
      <c r="Q14" s="134"/>
      <c r="R14" s="134"/>
    </row>
    <row r="15" spans="1:18" ht="23">
      <c r="A15" s="509"/>
      <c r="B15" s="67" t="s">
        <v>114</v>
      </c>
      <c r="C15" s="89" t="s">
        <v>548</v>
      </c>
      <c r="D15" s="90">
        <f>'7'!L8</f>
        <v>10.216977144611379</v>
      </c>
      <c r="E15" s="70" t="s">
        <v>543</v>
      </c>
      <c r="G15" s="134"/>
      <c r="H15" s="134"/>
      <c r="I15" s="134"/>
      <c r="J15" s="134"/>
      <c r="K15" s="134"/>
      <c r="L15" s="134"/>
      <c r="M15" s="134"/>
      <c r="N15" s="134"/>
      <c r="O15" s="134"/>
      <c r="P15" s="134"/>
      <c r="Q15" s="134"/>
      <c r="R15" s="134"/>
    </row>
    <row r="16" spans="1:18" ht="23.5" thickBot="1">
      <c r="A16" s="509"/>
      <c r="B16" s="71" t="s">
        <v>121</v>
      </c>
      <c r="C16" s="89" t="s">
        <v>549</v>
      </c>
      <c r="D16" s="90">
        <f>'7'!M8</f>
        <v>587.90679409563324</v>
      </c>
      <c r="E16" s="70" t="s">
        <v>543</v>
      </c>
      <c r="G16" s="134"/>
      <c r="H16" s="134"/>
      <c r="I16" s="134"/>
      <c r="J16" s="134"/>
      <c r="K16" s="134"/>
      <c r="L16" s="134"/>
      <c r="M16" s="134"/>
      <c r="N16" s="134"/>
      <c r="O16" s="134"/>
      <c r="P16" s="134"/>
      <c r="Q16" s="134"/>
      <c r="R16" s="134"/>
    </row>
    <row r="17" spans="1:18" ht="23">
      <c r="A17" s="509"/>
      <c r="B17" s="63" t="s">
        <v>50</v>
      </c>
      <c r="C17" s="524" t="s">
        <v>550</v>
      </c>
      <c r="D17" s="88">
        <f>SUM(D18:D27)</f>
        <v>28053.391842629349</v>
      </c>
      <c r="E17" s="66"/>
      <c r="G17" s="134"/>
      <c r="H17" s="134"/>
      <c r="I17" s="134"/>
      <c r="J17" s="134"/>
      <c r="K17" s="134"/>
      <c r="L17" s="134"/>
      <c r="M17" s="134"/>
      <c r="N17" s="134"/>
      <c r="O17" s="134"/>
      <c r="P17" s="134"/>
      <c r="Q17" s="134"/>
      <c r="R17" s="134"/>
    </row>
    <row r="18" spans="1:18">
      <c r="A18" s="509"/>
      <c r="B18" s="67" t="s">
        <v>52</v>
      </c>
      <c r="C18" s="525" t="s">
        <v>551</v>
      </c>
      <c r="D18" s="526">
        <v>24104.975930000001</v>
      </c>
      <c r="E18" s="70"/>
      <c r="G18" s="527"/>
      <c r="H18" s="134"/>
      <c r="I18" s="134"/>
      <c r="J18" s="134"/>
      <c r="K18" s="134"/>
      <c r="L18" s="134"/>
      <c r="M18" s="134"/>
      <c r="N18" s="134"/>
      <c r="O18" s="134"/>
      <c r="P18" s="134"/>
      <c r="Q18" s="134"/>
      <c r="R18" s="134"/>
    </row>
    <row r="19" spans="1:18" ht="23">
      <c r="A19" s="509"/>
      <c r="B19" s="67" t="s">
        <v>135</v>
      </c>
      <c r="C19" s="525" t="s">
        <v>552</v>
      </c>
      <c r="D19" s="526">
        <v>0</v>
      </c>
      <c r="E19" s="70"/>
      <c r="G19" s="134"/>
      <c r="H19" s="134"/>
      <c r="I19" s="134"/>
      <c r="J19" s="134"/>
      <c r="K19" s="134"/>
      <c r="L19" s="134"/>
      <c r="M19" s="134"/>
      <c r="N19" s="134"/>
      <c r="O19" s="134"/>
      <c r="P19" s="134"/>
      <c r="Q19" s="134"/>
      <c r="R19" s="134"/>
    </row>
    <row r="20" spans="1:18">
      <c r="A20" s="509"/>
      <c r="B20" s="67" t="s">
        <v>296</v>
      </c>
      <c r="C20" s="525" t="s">
        <v>553</v>
      </c>
      <c r="D20" s="526">
        <v>0</v>
      </c>
      <c r="E20" s="70"/>
      <c r="G20" s="134"/>
      <c r="H20" s="134"/>
      <c r="I20" s="134"/>
      <c r="J20" s="134"/>
      <c r="K20" s="134"/>
      <c r="L20" s="134"/>
      <c r="M20" s="134"/>
      <c r="N20" s="134"/>
      <c r="O20" s="134"/>
      <c r="P20" s="134"/>
      <c r="Q20" s="134"/>
      <c r="R20" s="134"/>
    </row>
    <row r="21" spans="1:18">
      <c r="A21" s="509"/>
      <c r="B21" s="67" t="s">
        <v>301</v>
      </c>
      <c r="C21" s="525" t="s">
        <v>554</v>
      </c>
      <c r="D21" s="526">
        <v>0</v>
      </c>
      <c r="E21" s="70"/>
      <c r="G21" s="134"/>
      <c r="H21" s="134"/>
      <c r="I21" s="134"/>
      <c r="J21" s="134"/>
      <c r="K21" s="134"/>
      <c r="L21" s="134"/>
      <c r="M21" s="134"/>
      <c r="N21" s="134"/>
      <c r="O21" s="134"/>
      <c r="P21" s="134"/>
      <c r="Q21" s="134"/>
      <c r="R21" s="134"/>
    </row>
    <row r="22" spans="1:18">
      <c r="A22" s="509"/>
      <c r="B22" s="67" t="s">
        <v>306</v>
      </c>
      <c r="C22" s="525" t="s">
        <v>555</v>
      </c>
      <c r="D22" s="526">
        <v>0</v>
      </c>
      <c r="E22" s="70"/>
      <c r="G22" s="134"/>
      <c r="H22" s="134"/>
      <c r="I22" s="134"/>
      <c r="J22" s="134"/>
      <c r="K22" s="134"/>
      <c r="L22" s="134"/>
      <c r="M22" s="134"/>
      <c r="N22" s="134"/>
      <c r="O22" s="134"/>
      <c r="P22" s="134"/>
      <c r="Q22" s="134"/>
      <c r="R22" s="134"/>
    </row>
    <row r="23" spans="1:18">
      <c r="A23" s="509"/>
      <c r="B23" s="67" t="s">
        <v>312</v>
      </c>
      <c r="C23" s="525" t="s">
        <v>556</v>
      </c>
      <c r="D23" s="526">
        <v>13.8574</v>
      </c>
      <c r="E23" s="70"/>
      <c r="G23" s="134"/>
      <c r="H23" s="134"/>
      <c r="I23" s="134"/>
      <c r="J23" s="134"/>
      <c r="K23" s="134"/>
      <c r="L23" s="134"/>
      <c r="M23" s="134"/>
      <c r="N23" s="134"/>
      <c r="O23" s="134"/>
      <c r="P23" s="134"/>
      <c r="Q23" s="134"/>
      <c r="R23" s="134"/>
    </row>
    <row r="24" spans="1:18" ht="23">
      <c r="A24" s="509"/>
      <c r="B24" s="67" t="s">
        <v>316</v>
      </c>
      <c r="C24" s="525" t="s">
        <v>557</v>
      </c>
      <c r="D24" s="526">
        <v>481.64911083232221</v>
      </c>
      <c r="E24" s="70"/>
      <c r="G24" s="134"/>
      <c r="H24" s="134"/>
      <c r="I24" s="134"/>
      <c r="J24" s="134"/>
      <c r="K24" s="134"/>
      <c r="L24" s="134"/>
      <c r="M24" s="134"/>
      <c r="N24" s="134"/>
      <c r="O24" s="134"/>
      <c r="P24" s="134"/>
      <c r="Q24" s="134"/>
      <c r="R24" s="134"/>
    </row>
    <row r="25" spans="1:18">
      <c r="A25" s="509"/>
      <c r="B25" s="67" t="s">
        <v>325</v>
      </c>
      <c r="C25" s="525" t="s">
        <v>558</v>
      </c>
      <c r="D25" s="526">
        <v>1952.09141</v>
      </c>
      <c r="E25" s="70"/>
      <c r="G25" s="528"/>
      <c r="H25" s="529"/>
      <c r="I25" s="134"/>
      <c r="J25" s="134"/>
      <c r="K25" s="529"/>
      <c r="L25" s="529"/>
      <c r="M25" s="529"/>
      <c r="N25" s="529"/>
      <c r="O25" s="529"/>
      <c r="P25" s="529"/>
      <c r="Q25" s="529"/>
      <c r="R25" s="529"/>
    </row>
    <row r="26" spans="1:18" ht="23">
      <c r="A26" s="509"/>
      <c r="B26" s="71" t="s">
        <v>327</v>
      </c>
      <c r="C26" s="530" t="s">
        <v>559</v>
      </c>
      <c r="D26" s="531">
        <v>1887.5113945238093</v>
      </c>
      <c r="E26" s="74"/>
      <c r="G26" s="134"/>
      <c r="H26" s="134"/>
      <c r="I26" s="134"/>
      <c r="J26" s="134"/>
      <c r="K26" s="532"/>
      <c r="L26" s="134"/>
      <c r="M26" s="134"/>
      <c r="N26" s="134"/>
      <c r="O26" s="134"/>
      <c r="P26" s="134"/>
      <c r="Q26" s="134"/>
      <c r="R26" s="134"/>
    </row>
    <row r="27" spans="1:18" ht="23.5" thickBot="1">
      <c r="A27" s="509"/>
      <c r="B27" s="533" t="s">
        <v>337</v>
      </c>
      <c r="C27" s="534" t="s">
        <v>560</v>
      </c>
      <c r="D27" s="535">
        <f>D9-D10-D28-D18-D19-D20-D21-D22-D23-D24-D25-D26</f>
        <v>-386.69340272678232</v>
      </c>
      <c r="E27" s="132"/>
      <c r="G27" s="134"/>
      <c r="H27" s="134"/>
      <c r="I27" s="134"/>
      <c r="J27" s="134"/>
      <c r="K27" s="134"/>
      <c r="L27" s="134"/>
      <c r="M27" s="134"/>
      <c r="N27" s="134"/>
      <c r="O27" s="134"/>
      <c r="P27" s="134"/>
      <c r="Q27" s="134"/>
      <c r="R27" s="134"/>
    </row>
    <row r="28" spans="1:18">
      <c r="A28" s="509"/>
      <c r="B28" s="75" t="s">
        <v>56</v>
      </c>
      <c r="C28" s="536" t="s">
        <v>561</v>
      </c>
      <c r="D28" s="537">
        <f>SUM(D29:D31)</f>
        <v>109.61015841116902</v>
      </c>
      <c r="E28" s="70" t="s">
        <v>543</v>
      </c>
      <c r="G28" s="134"/>
      <c r="H28" s="134"/>
      <c r="I28" s="134"/>
      <c r="J28" s="134"/>
      <c r="K28" s="134"/>
      <c r="L28" s="134"/>
      <c r="M28" s="134"/>
      <c r="N28" s="134"/>
      <c r="O28" s="134"/>
      <c r="P28" s="134"/>
      <c r="Q28" s="134"/>
      <c r="R28" s="134"/>
    </row>
    <row r="29" spans="1:18">
      <c r="A29" s="509"/>
      <c r="B29" s="538" t="s">
        <v>144</v>
      </c>
      <c r="C29" s="539" t="s">
        <v>562</v>
      </c>
      <c r="D29" s="100">
        <f>'7'!O8</f>
        <v>78.524341255418747</v>
      </c>
      <c r="E29" s="74" t="s">
        <v>543</v>
      </c>
      <c r="G29" s="134"/>
      <c r="H29" s="134"/>
      <c r="I29" s="134"/>
      <c r="J29" s="134"/>
      <c r="K29" s="134"/>
      <c r="L29" s="134"/>
      <c r="M29" s="134"/>
      <c r="N29" s="134"/>
      <c r="O29" s="134"/>
      <c r="P29" s="134"/>
      <c r="Q29" s="134"/>
      <c r="R29" s="134"/>
    </row>
    <row r="30" spans="1:18">
      <c r="A30" s="509"/>
      <c r="B30" s="538" t="s">
        <v>146</v>
      </c>
      <c r="C30" s="540" t="s">
        <v>563</v>
      </c>
      <c r="D30" s="90">
        <f>'7'!P8</f>
        <v>0</v>
      </c>
      <c r="E30" s="70" t="s">
        <v>543</v>
      </c>
      <c r="G30" s="134"/>
      <c r="H30" s="134"/>
      <c r="I30" s="134"/>
      <c r="J30" s="134"/>
      <c r="K30" s="134"/>
      <c r="L30" s="134"/>
      <c r="M30" s="134"/>
      <c r="N30" s="134"/>
      <c r="O30" s="134"/>
      <c r="P30" s="134"/>
      <c r="Q30" s="134"/>
      <c r="R30" s="134"/>
    </row>
    <row r="31" spans="1:18" ht="15" thickBot="1">
      <c r="A31" s="509"/>
      <c r="B31" s="541" t="s">
        <v>154</v>
      </c>
      <c r="C31" s="542" t="s">
        <v>564</v>
      </c>
      <c r="D31" s="100">
        <f>'7'!Q8</f>
        <v>31.085817155750277</v>
      </c>
      <c r="E31" s="74" t="s">
        <v>543</v>
      </c>
      <c r="G31" s="134"/>
      <c r="H31" s="134"/>
      <c r="I31" s="134"/>
      <c r="J31" s="134"/>
      <c r="K31" s="134"/>
      <c r="L31" s="134"/>
      <c r="M31" s="134"/>
      <c r="N31" s="134"/>
      <c r="O31" s="134"/>
      <c r="P31" s="134"/>
      <c r="Q31" s="134"/>
      <c r="R31" s="134"/>
    </row>
    <row r="32" spans="1:18" ht="24" thickTop="1" thickBot="1">
      <c r="A32" s="509"/>
      <c r="B32" s="517" t="s">
        <v>565</v>
      </c>
      <c r="C32" s="518" t="s">
        <v>566</v>
      </c>
      <c r="D32" s="543">
        <v>49171.69150999999</v>
      </c>
      <c r="E32" s="520"/>
      <c r="G32" s="134"/>
      <c r="H32" s="134"/>
      <c r="I32" s="134"/>
      <c r="J32" s="134"/>
      <c r="K32" s="134"/>
      <c r="L32" s="134"/>
      <c r="M32" s="134"/>
      <c r="N32" s="134"/>
      <c r="O32" s="134"/>
      <c r="P32" s="134"/>
      <c r="Q32" s="134"/>
      <c r="R32" s="134"/>
    </row>
    <row r="33" spans="1:18" ht="35.5" thickTop="1" thickBot="1">
      <c r="A33" s="509"/>
      <c r="B33" s="517" t="s">
        <v>60</v>
      </c>
      <c r="C33" s="518" t="s">
        <v>567</v>
      </c>
      <c r="D33" s="519">
        <f>SUM(D34:D35)+D39</f>
        <v>7647.7436647515951</v>
      </c>
      <c r="E33" s="520" t="s">
        <v>568</v>
      </c>
      <c r="G33" s="134"/>
      <c r="H33" s="134"/>
      <c r="I33" s="134"/>
      <c r="J33" s="134"/>
      <c r="K33" s="134"/>
      <c r="L33" s="134"/>
      <c r="M33" s="134"/>
      <c r="N33" s="134"/>
      <c r="O33" s="134"/>
      <c r="P33" s="134"/>
      <c r="Q33" s="134"/>
      <c r="R33" s="134"/>
    </row>
    <row r="34" spans="1:18" ht="23.5" thickTop="1">
      <c r="A34" s="509"/>
      <c r="B34" s="521" t="s">
        <v>62</v>
      </c>
      <c r="C34" s="522" t="s">
        <v>569</v>
      </c>
      <c r="D34" s="523">
        <f>'6'!E8</f>
        <v>2988.4890396421733</v>
      </c>
      <c r="E34" s="128" t="s">
        <v>568</v>
      </c>
      <c r="G34" s="134"/>
      <c r="H34" s="134"/>
      <c r="I34" s="134"/>
      <c r="J34" s="134"/>
      <c r="K34" s="134"/>
      <c r="L34" s="134"/>
      <c r="M34" s="134"/>
      <c r="N34" s="134"/>
      <c r="O34" s="134"/>
      <c r="P34" s="134"/>
      <c r="Q34" s="134"/>
      <c r="R34" s="134"/>
    </row>
    <row r="35" spans="1:18" ht="23">
      <c r="A35" s="509"/>
      <c r="B35" s="67" t="s">
        <v>66</v>
      </c>
      <c r="C35" s="89" t="s">
        <v>570</v>
      </c>
      <c r="D35" s="90">
        <f>'6'!I8</f>
        <v>3753.8415953562303</v>
      </c>
      <c r="E35" s="70" t="s">
        <v>568</v>
      </c>
      <c r="G35" s="134"/>
      <c r="H35" s="134"/>
      <c r="I35" s="134"/>
      <c r="J35" s="134"/>
      <c r="K35" s="134"/>
      <c r="L35" s="134"/>
      <c r="M35" s="134"/>
      <c r="N35" s="134"/>
      <c r="O35" s="134"/>
      <c r="P35" s="134"/>
      <c r="Q35" s="134"/>
      <c r="R35" s="134"/>
    </row>
    <row r="36" spans="1:18" ht="23">
      <c r="A36" s="509"/>
      <c r="B36" s="67" t="s">
        <v>571</v>
      </c>
      <c r="C36" s="89" t="s">
        <v>572</v>
      </c>
      <c r="D36" s="90">
        <f>'6'!J8</f>
        <v>2744.1004498110219</v>
      </c>
      <c r="E36" s="70" t="s">
        <v>568</v>
      </c>
      <c r="G36" s="134"/>
      <c r="H36" s="134"/>
      <c r="I36" s="134"/>
      <c r="J36" s="134"/>
      <c r="K36" s="134"/>
      <c r="L36" s="134"/>
      <c r="M36" s="134"/>
      <c r="N36" s="134"/>
      <c r="O36" s="134"/>
      <c r="P36" s="134"/>
      <c r="Q36" s="134"/>
      <c r="R36" s="134"/>
    </row>
    <row r="37" spans="1:18">
      <c r="A37" s="509"/>
      <c r="B37" s="67" t="s">
        <v>573</v>
      </c>
      <c r="C37" s="89" t="s">
        <v>574</v>
      </c>
      <c r="D37" s="90">
        <f>'6'!K8</f>
        <v>986.65745850943085</v>
      </c>
      <c r="E37" s="70" t="s">
        <v>568</v>
      </c>
      <c r="G37" s="134"/>
      <c r="H37" s="134"/>
      <c r="I37" s="134"/>
      <c r="J37" s="134"/>
      <c r="K37" s="134"/>
      <c r="L37" s="134"/>
      <c r="M37" s="134"/>
      <c r="N37" s="134"/>
      <c r="O37" s="134"/>
      <c r="P37" s="134"/>
      <c r="Q37" s="134"/>
      <c r="R37" s="134"/>
    </row>
    <row r="38" spans="1:18" ht="23">
      <c r="A38" s="509"/>
      <c r="B38" s="67" t="s">
        <v>575</v>
      </c>
      <c r="C38" s="89" t="s">
        <v>576</v>
      </c>
      <c r="D38" s="90">
        <f>'6'!L8</f>
        <v>23.083687035776883</v>
      </c>
      <c r="E38" s="70" t="s">
        <v>568</v>
      </c>
      <c r="G38" s="134"/>
      <c r="H38" s="134"/>
      <c r="I38" s="134"/>
      <c r="J38" s="134"/>
      <c r="K38" s="134"/>
      <c r="L38" s="134"/>
      <c r="M38" s="134"/>
      <c r="N38" s="134"/>
      <c r="O38" s="134"/>
      <c r="P38" s="134"/>
      <c r="Q38" s="134"/>
      <c r="R38" s="134"/>
    </row>
    <row r="39" spans="1:18" ht="23.5" thickBot="1">
      <c r="A39" s="509"/>
      <c r="B39" s="71" t="s">
        <v>68</v>
      </c>
      <c r="C39" s="89" t="s">
        <v>577</v>
      </c>
      <c r="D39" s="90">
        <f>'6'!M8</f>
        <v>905.41302975319195</v>
      </c>
      <c r="E39" s="70" t="s">
        <v>568</v>
      </c>
      <c r="G39" s="134"/>
      <c r="H39" s="134"/>
      <c r="I39" s="134"/>
      <c r="J39" s="134"/>
      <c r="K39" s="134"/>
      <c r="L39" s="134"/>
      <c r="M39" s="134"/>
      <c r="N39" s="134"/>
      <c r="O39" s="134"/>
      <c r="P39" s="134"/>
      <c r="Q39" s="134"/>
      <c r="R39" s="134"/>
    </row>
    <row r="40" spans="1:18" ht="23">
      <c r="A40" s="509"/>
      <c r="B40" s="63" t="s">
        <v>74</v>
      </c>
      <c r="C40" s="524" t="s">
        <v>578</v>
      </c>
      <c r="D40" s="88">
        <f>SUM(D41:D50)</f>
        <v>41296.770139999986</v>
      </c>
      <c r="E40" s="66"/>
      <c r="G40" s="134"/>
      <c r="H40" s="134"/>
      <c r="I40" s="134"/>
      <c r="J40" s="134"/>
      <c r="K40" s="134"/>
      <c r="L40" s="134"/>
      <c r="M40" s="134"/>
      <c r="N40" s="134"/>
      <c r="O40" s="134"/>
      <c r="P40" s="134"/>
      <c r="Q40" s="134"/>
      <c r="R40" s="134"/>
    </row>
    <row r="41" spans="1:18">
      <c r="A41" s="509"/>
      <c r="B41" s="67" t="s">
        <v>491</v>
      </c>
      <c r="C41" s="525" t="s">
        <v>551</v>
      </c>
      <c r="D41" s="526">
        <v>36081.798770000118</v>
      </c>
      <c r="E41" s="70"/>
      <c r="G41" s="134"/>
      <c r="H41" s="134"/>
      <c r="I41" s="134"/>
      <c r="J41" s="134"/>
      <c r="K41" s="134"/>
      <c r="L41" s="134"/>
      <c r="M41" s="134"/>
      <c r="N41" s="134"/>
      <c r="O41" s="134"/>
      <c r="P41" s="134"/>
      <c r="Q41" s="134"/>
      <c r="R41" s="134"/>
    </row>
    <row r="42" spans="1:18" ht="23">
      <c r="A42" s="509"/>
      <c r="B42" s="67" t="s">
        <v>164</v>
      </c>
      <c r="C42" s="525" t="s">
        <v>552</v>
      </c>
      <c r="D42" s="526">
        <v>0</v>
      </c>
      <c r="E42" s="70"/>
      <c r="G42" s="134"/>
      <c r="H42" s="134"/>
      <c r="I42" s="134"/>
      <c r="J42" s="134"/>
      <c r="K42" s="134"/>
      <c r="L42" s="134"/>
      <c r="M42" s="134"/>
      <c r="N42" s="134"/>
      <c r="O42" s="134"/>
      <c r="P42" s="134"/>
      <c r="Q42" s="134"/>
      <c r="R42" s="134"/>
    </row>
    <row r="43" spans="1:18">
      <c r="A43" s="509"/>
      <c r="B43" s="67" t="s">
        <v>166</v>
      </c>
      <c r="C43" s="525" t="s">
        <v>553</v>
      </c>
      <c r="D43" s="526">
        <v>0</v>
      </c>
      <c r="E43" s="70"/>
      <c r="G43" s="134"/>
      <c r="H43" s="134"/>
      <c r="I43" s="134"/>
      <c r="J43" s="134"/>
      <c r="K43" s="134"/>
      <c r="L43" s="134"/>
      <c r="M43" s="134"/>
      <c r="N43" s="134"/>
      <c r="O43" s="134"/>
      <c r="P43" s="134"/>
      <c r="Q43" s="134"/>
      <c r="R43" s="134"/>
    </row>
    <row r="44" spans="1:18">
      <c r="A44" s="509"/>
      <c r="B44" s="67" t="s">
        <v>168</v>
      </c>
      <c r="C44" s="525" t="s">
        <v>554</v>
      </c>
      <c r="D44" s="526">
        <v>0</v>
      </c>
      <c r="E44" s="70"/>
      <c r="G44" s="134"/>
      <c r="H44" s="134"/>
      <c r="I44" s="134"/>
      <c r="J44" s="134"/>
      <c r="K44" s="134"/>
      <c r="L44" s="134"/>
      <c r="M44" s="134"/>
      <c r="N44" s="134"/>
      <c r="O44" s="134"/>
      <c r="P44" s="134"/>
      <c r="Q44" s="134"/>
      <c r="R44" s="134"/>
    </row>
    <row r="45" spans="1:18">
      <c r="A45" s="509"/>
      <c r="B45" s="67" t="s">
        <v>170</v>
      </c>
      <c r="C45" s="525" t="s">
        <v>555</v>
      </c>
      <c r="D45" s="526">
        <v>0</v>
      </c>
      <c r="E45" s="70"/>
      <c r="G45" s="134"/>
      <c r="H45" s="134"/>
      <c r="I45" s="134"/>
      <c r="J45" s="134"/>
      <c r="K45" s="134"/>
      <c r="L45" s="134"/>
      <c r="M45" s="134"/>
      <c r="N45" s="134"/>
      <c r="O45" s="134"/>
      <c r="P45" s="134"/>
      <c r="Q45" s="134"/>
      <c r="R45" s="134"/>
    </row>
    <row r="46" spans="1:18">
      <c r="A46" s="509"/>
      <c r="B46" s="67" t="s">
        <v>172</v>
      </c>
      <c r="C46" s="525" t="s">
        <v>556</v>
      </c>
      <c r="D46" s="526">
        <v>13.8574</v>
      </c>
      <c r="E46" s="70"/>
      <c r="G46" s="134"/>
      <c r="H46" s="134"/>
      <c r="I46" s="134"/>
      <c r="J46" s="134"/>
      <c r="K46" s="134"/>
      <c r="L46" s="134"/>
      <c r="M46" s="134"/>
      <c r="N46" s="134"/>
      <c r="O46" s="134"/>
      <c r="P46" s="134"/>
      <c r="Q46" s="134"/>
      <c r="R46" s="134"/>
    </row>
    <row r="47" spans="1:18" ht="23">
      <c r="A47" s="509"/>
      <c r="B47" s="67" t="s">
        <v>174</v>
      </c>
      <c r="C47" s="525" t="s">
        <v>557</v>
      </c>
      <c r="D47" s="526">
        <v>730.55486000000008</v>
      </c>
      <c r="E47" s="70"/>
      <c r="G47" s="134"/>
      <c r="H47" s="134"/>
      <c r="I47" s="544"/>
      <c r="J47" s="544"/>
      <c r="K47" s="544"/>
      <c r="L47" s="134"/>
      <c r="M47" s="134"/>
      <c r="N47" s="134"/>
      <c r="O47" s="134"/>
      <c r="P47" s="134"/>
      <c r="Q47" s="134"/>
      <c r="R47" s="134"/>
    </row>
    <row r="48" spans="1:18">
      <c r="A48" s="509"/>
      <c r="B48" s="67" t="s">
        <v>176</v>
      </c>
      <c r="C48" s="525" t="s">
        <v>558</v>
      </c>
      <c r="D48" s="526">
        <v>2815.0207400000031</v>
      </c>
      <c r="E48" s="70"/>
      <c r="G48" s="134"/>
      <c r="H48" s="134"/>
      <c r="I48" s="529"/>
      <c r="J48" s="529"/>
      <c r="K48" s="529"/>
      <c r="L48" s="134"/>
      <c r="M48" s="134"/>
      <c r="N48" s="134"/>
      <c r="O48" s="134"/>
      <c r="P48" s="134"/>
      <c r="Q48" s="134"/>
      <c r="R48" s="134"/>
    </row>
    <row r="49" spans="1:18" ht="23">
      <c r="A49" s="509"/>
      <c r="B49" s="71" t="s">
        <v>178</v>
      </c>
      <c r="C49" s="530" t="s">
        <v>559</v>
      </c>
      <c r="D49" s="531">
        <v>1967.7639799999997</v>
      </c>
      <c r="E49" s="74"/>
      <c r="G49" s="134"/>
      <c r="H49" s="545"/>
      <c r="I49" s="545"/>
      <c r="J49" s="545"/>
      <c r="K49" s="545"/>
      <c r="L49" s="545"/>
      <c r="M49" s="545"/>
      <c r="N49" s="545"/>
      <c r="O49" s="545"/>
      <c r="P49" s="134"/>
      <c r="Q49" s="134"/>
      <c r="R49" s="134"/>
    </row>
    <row r="50" spans="1:18" ht="15" thickBot="1">
      <c r="A50" s="509"/>
      <c r="B50" s="533" t="s">
        <v>180</v>
      </c>
      <c r="C50" s="534" t="s">
        <v>579</v>
      </c>
      <c r="D50" s="546">
        <f>D32-D33-D51-D41-D42-D43-D44-D45-D46-D47-D48-D49</f>
        <v>-312.22561000013457</v>
      </c>
      <c r="E50" s="132"/>
      <c r="G50" s="134"/>
      <c r="H50" s="134"/>
      <c r="I50" s="134"/>
      <c r="J50" s="134"/>
      <c r="K50" s="134"/>
      <c r="L50" s="134"/>
      <c r="M50" s="134"/>
      <c r="N50" s="134"/>
      <c r="O50" s="134"/>
      <c r="P50" s="134"/>
      <c r="Q50" s="134"/>
      <c r="R50" s="134"/>
    </row>
    <row r="51" spans="1:18">
      <c r="A51" s="509"/>
      <c r="B51" s="75" t="s">
        <v>76</v>
      </c>
      <c r="C51" s="536" t="s">
        <v>580</v>
      </c>
      <c r="D51" s="537">
        <f>D53+D54+D52</f>
        <v>227.17770524840844</v>
      </c>
      <c r="E51" s="70" t="s">
        <v>568</v>
      </c>
      <c r="G51" s="134"/>
      <c r="H51" s="134"/>
      <c r="I51" s="134"/>
      <c r="J51" s="134"/>
      <c r="K51" s="134"/>
      <c r="L51" s="134"/>
      <c r="M51" s="134"/>
      <c r="N51" s="134"/>
      <c r="O51" s="134"/>
      <c r="P51" s="134"/>
      <c r="Q51" s="134"/>
      <c r="R51" s="134"/>
    </row>
    <row r="52" spans="1:18">
      <c r="A52" s="509"/>
      <c r="B52" s="538" t="s">
        <v>205</v>
      </c>
      <c r="C52" s="539" t="s">
        <v>581</v>
      </c>
      <c r="D52" s="100">
        <f>'6'!O8</f>
        <v>170.32618030673706</v>
      </c>
      <c r="E52" s="74" t="s">
        <v>568</v>
      </c>
      <c r="G52" s="134"/>
      <c r="H52" s="134"/>
      <c r="I52" s="134"/>
      <c r="J52" s="134"/>
      <c r="K52" s="134"/>
      <c r="L52" s="134"/>
      <c r="M52" s="134"/>
      <c r="N52" s="134"/>
      <c r="O52" s="134"/>
      <c r="P52" s="134"/>
      <c r="Q52" s="134"/>
      <c r="R52" s="134"/>
    </row>
    <row r="53" spans="1:18">
      <c r="A53" s="509"/>
      <c r="B53" s="538" t="s">
        <v>207</v>
      </c>
      <c r="C53" s="540" t="s">
        <v>582</v>
      </c>
      <c r="D53" s="90">
        <f>'6'!P8</f>
        <v>0</v>
      </c>
      <c r="E53" s="70" t="s">
        <v>568</v>
      </c>
      <c r="G53" s="134"/>
      <c r="H53" s="134"/>
      <c r="I53" s="134"/>
      <c r="J53" s="134"/>
      <c r="K53" s="134"/>
      <c r="L53" s="134"/>
      <c r="M53" s="134"/>
      <c r="N53" s="134"/>
      <c r="O53" s="134"/>
      <c r="P53" s="134"/>
      <c r="Q53" s="134"/>
      <c r="R53" s="134"/>
    </row>
    <row r="54" spans="1:18" ht="15" thickBot="1">
      <c r="A54" s="509"/>
      <c r="B54" s="547" t="s">
        <v>215</v>
      </c>
      <c r="C54" s="548" t="s">
        <v>583</v>
      </c>
      <c r="D54" s="131">
        <f>'6'!Q8</f>
        <v>56.851524941671379</v>
      </c>
      <c r="E54" s="132" t="s">
        <v>568</v>
      </c>
      <c r="G54" s="134"/>
      <c r="H54" s="134"/>
      <c r="I54" s="134"/>
      <c r="J54" s="134"/>
      <c r="K54" s="134"/>
      <c r="L54" s="134"/>
      <c r="M54" s="134"/>
      <c r="N54" s="134"/>
      <c r="O54" s="134"/>
      <c r="P54" s="134"/>
      <c r="Q54" s="134"/>
      <c r="R54" s="1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8EB52-579C-4AE1-A09E-F0E8044C977C}">
  <sheetPr codeName="Sheet100">
    <tabColor theme="0" tint="-0.14999847407452621"/>
  </sheetPr>
  <dimension ref="A1:AI132"/>
  <sheetViews>
    <sheetView zoomScale="70" zoomScaleNormal="70" workbookViewId="0"/>
  </sheetViews>
  <sheetFormatPr defaultRowHeight="14.5"/>
  <cols>
    <col min="1" max="1" width="8.7265625" style="136"/>
    <col min="3" max="3" width="61.36328125" customWidth="1"/>
    <col min="4" max="4" width="11" customWidth="1"/>
    <col min="5" max="5" width="11.36328125" customWidth="1"/>
    <col min="6" max="7" width="14.08984375" customWidth="1"/>
    <col min="8" max="8" width="15.08984375" customWidth="1"/>
    <col min="9" max="9" width="11" customWidth="1"/>
    <col min="10" max="10" width="11.54296875" customWidth="1"/>
    <col min="11" max="11" width="13.36328125" customWidth="1"/>
    <col min="12" max="12" width="12.08984375" customWidth="1"/>
    <col min="13" max="13" width="21" customWidth="1"/>
    <col min="14" max="14" width="16.26953125" customWidth="1"/>
    <col min="15" max="15" width="13.36328125" customWidth="1"/>
    <col min="16" max="16" width="16.26953125" customWidth="1"/>
    <col min="17" max="17" width="23.26953125" customWidth="1"/>
    <col min="18" max="21" width="0" style="134" hidden="1" customWidth="1"/>
    <col min="22" max="28" width="8.7265625" style="134"/>
  </cols>
  <sheetData>
    <row r="1" spans="1:35">
      <c r="A1" s="549"/>
      <c r="B1" s="550"/>
      <c r="C1" s="550"/>
      <c r="D1" s="550"/>
      <c r="E1" s="550"/>
      <c r="F1" s="550"/>
      <c r="G1" s="550"/>
      <c r="H1" s="550"/>
      <c r="I1" s="550"/>
      <c r="J1" s="550"/>
      <c r="K1" s="550"/>
      <c r="L1" s="550"/>
      <c r="M1" s="550"/>
      <c r="N1" s="550"/>
      <c r="O1" s="550"/>
      <c r="P1" s="550"/>
      <c r="Q1" s="550"/>
    </row>
    <row r="2" spans="1:35" ht="69">
      <c r="A2" s="549"/>
      <c r="B2" s="550"/>
      <c r="C2" s="28" t="s">
        <v>1269</v>
      </c>
      <c r="D2" s="550"/>
      <c r="E2" s="550"/>
      <c r="F2" s="550"/>
      <c r="G2" s="550"/>
      <c r="H2" s="550"/>
      <c r="I2" s="550"/>
      <c r="J2" s="550"/>
      <c r="K2" s="550"/>
      <c r="L2" s="550"/>
      <c r="M2" s="550"/>
      <c r="N2" s="550"/>
      <c r="O2" s="550"/>
      <c r="P2" s="550"/>
      <c r="Q2" s="511" t="s">
        <v>584</v>
      </c>
    </row>
    <row r="3" spans="1:35">
      <c r="A3" s="549"/>
      <c r="B3" s="550"/>
      <c r="C3" s="28" t="s">
        <v>1270</v>
      </c>
      <c r="D3" s="550"/>
      <c r="E3" s="550"/>
      <c r="F3" s="550"/>
      <c r="G3" s="550"/>
      <c r="H3" s="550"/>
      <c r="I3" s="550"/>
      <c r="J3" s="550"/>
      <c r="K3" s="550"/>
      <c r="L3" s="550"/>
      <c r="M3" s="550"/>
      <c r="N3" s="550"/>
      <c r="O3" s="550"/>
      <c r="P3" s="550"/>
      <c r="Q3" s="550"/>
    </row>
    <row r="4" spans="1:35">
      <c r="A4" s="549"/>
      <c r="B4" s="550"/>
      <c r="C4" s="550"/>
      <c r="D4" s="550"/>
      <c r="E4" s="550"/>
      <c r="F4" s="550"/>
      <c r="G4" s="550"/>
      <c r="H4" s="550"/>
      <c r="I4" s="550"/>
      <c r="J4" s="550"/>
      <c r="K4" s="550"/>
      <c r="L4" s="550"/>
      <c r="M4" s="550"/>
      <c r="N4" s="550"/>
      <c r="O4" s="550"/>
      <c r="P4" s="550"/>
      <c r="Q4" s="550"/>
    </row>
    <row r="5" spans="1:35" ht="15">
      <c r="A5" s="549"/>
      <c r="B5" s="550"/>
      <c r="C5" s="29" t="s">
        <v>585</v>
      </c>
      <c r="D5" s="550"/>
      <c r="E5" s="550"/>
      <c r="F5" s="550"/>
      <c r="G5" s="550"/>
      <c r="H5" s="550"/>
      <c r="I5" s="550"/>
      <c r="J5" s="550"/>
      <c r="K5" s="550"/>
      <c r="L5" s="550"/>
      <c r="M5" s="550"/>
      <c r="N5" s="550"/>
      <c r="O5" s="550"/>
      <c r="P5" s="550"/>
      <c r="Q5" s="550"/>
    </row>
    <row r="6" spans="1:35" s="136" customFormat="1" ht="15" thickBot="1">
      <c r="A6" s="549"/>
      <c r="B6" s="549"/>
      <c r="C6" s="549"/>
      <c r="D6" s="549"/>
      <c r="E6" s="549"/>
      <c r="F6" s="549" t="s">
        <v>1350</v>
      </c>
      <c r="G6" s="549" t="s">
        <v>1351</v>
      </c>
      <c r="H6" s="549" t="s">
        <v>1352</v>
      </c>
      <c r="I6" s="549"/>
      <c r="J6" s="549" t="s">
        <v>1353</v>
      </c>
      <c r="K6" s="549" t="s">
        <v>1354</v>
      </c>
      <c r="L6" s="549" t="s">
        <v>1355</v>
      </c>
      <c r="M6" s="549" t="s">
        <v>1356</v>
      </c>
      <c r="N6" s="549"/>
      <c r="O6" s="549" t="s">
        <v>1357</v>
      </c>
      <c r="P6" s="549" t="s">
        <v>1358</v>
      </c>
      <c r="Q6" s="549" t="s">
        <v>1359</v>
      </c>
      <c r="R6" s="134"/>
      <c r="S6" s="134"/>
      <c r="T6" s="134"/>
      <c r="U6" s="134"/>
      <c r="V6" s="134"/>
      <c r="W6" s="134"/>
      <c r="X6" s="134"/>
      <c r="Y6" s="134"/>
      <c r="Z6" s="134"/>
      <c r="AA6" s="134"/>
      <c r="AB6" s="134"/>
    </row>
    <row r="7" spans="1:35" ht="65.5" thickBot="1">
      <c r="A7" s="549"/>
      <c r="B7" s="551" t="s">
        <v>2</v>
      </c>
      <c r="C7" s="552" t="s">
        <v>49</v>
      </c>
      <c r="D7" s="141" t="s">
        <v>246</v>
      </c>
      <c r="E7" s="142" t="s">
        <v>247</v>
      </c>
      <c r="F7" s="143" t="s">
        <v>248</v>
      </c>
      <c r="G7" s="144" t="s">
        <v>249</v>
      </c>
      <c r="H7" s="145" t="s">
        <v>250</v>
      </c>
      <c r="I7" s="146" t="s">
        <v>251</v>
      </c>
      <c r="J7" s="143" t="s">
        <v>252</v>
      </c>
      <c r="K7" s="144" t="s">
        <v>253</v>
      </c>
      <c r="L7" s="553" t="s">
        <v>254</v>
      </c>
      <c r="M7" s="142" t="s">
        <v>255</v>
      </c>
      <c r="N7" s="146" t="s">
        <v>256</v>
      </c>
      <c r="O7" s="148" t="s">
        <v>257</v>
      </c>
      <c r="P7" s="149" t="s">
        <v>258</v>
      </c>
      <c r="Q7" s="150" t="s">
        <v>259</v>
      </c>
      <c r="R7" s="136"/>
      <c r="S7" s="136"/>
      <c r="T7" s="136"/>
      <c r="U7" s="136"/>
    </row>
    <row r="8" spans="1:35" ht="15.5" thickTop="1" thickBot="1">
      <c r="A8" s="549"/>
      <c r="B8" s="554" t="s">
        <v>48</v>
      </c>
      <c r="C8" s="554" t="s">
        <v>586</v>
      </c>
      <c r="D8" s="152">
        <f>D9+D13+D18+D21+D24+D27</f>
        <v>7874.9213700000028</v>
      </c>
      <c r="E8" s="555">
        <f t="shared" ref="E8:Q8" si="0">E9+E13+E18+E21+E24+E27</f>
        <v>2988.4890396421733</v>
      </c>
      <c r="F8" s="556">
        <f t="shared" si="0"/>
        <v>223.06844453626019</v>
      </c>
      <c r="G8" s="557">
        <f t="shared" si="0"/>
        <v>362.9604582175125</v>
      </c>
      <c r="H8" s="558">
        <f t="shared" si="0"/>
        <v>2402.4601368884</v>
      </c>
      <c r="I8" s="555">
        <f t="shared" si="0"/>
        <v>3753.8415953562303</v>
      </c>
      <c r="J8" s="556">
        <f t="shared" si="0"/>
        <v>2744.1004498110219</v>
      </c>
      <c r="K8" s="557">
        <f t="shared" si="0"/>
        <v>986.65745850943085</v>
      </c>
      <c r="L8" s="558">
        <f t="shared" si="0"/>
        <v>23.083687035776883</v>
      </c>
      <c r="M8" s="555">
        <f t="shared" si="0"/>
        <v>905.41302975319195</v>
      </c>
      <c r="N8" s="559">
        <f>+O8+P8</f>
        <v>170.32618030673706</v>
      </c>
      <c r="O8" s="557">
        <f>O9+O13+O18+O21+O24+O27</f>
        <v>170.32618030673706</v>
      </c>
      <c r="P8" s="560">
        <f t="shared" si="0"/>
        <v>0</v>
      </c>
      <c r="Q8" s="555">
        <f t="shared" si="0"/>
        <v>56.851524941671379</v>
      </c>
      <c r="R8" s="136"/>
      <c r="S8" s="136"/>
      <c r="T8" s="136"/>
      <c r="U8" s="136"/>
      <c r="AC8" s="134"/>
      <c r="AD8" s="134"/>
      <c r="AE8" s="134"/>
      <c r="AF8" s="134"/>
      <c r="AG8" s="134"/>
      <c r="AH8" s="134"/>
      <c r="AI8" s="134"/>
    </row>
    <row r="9" spans="1:35" ht="15" thickTop="1">
      <c r="A9" s="549"/>
      <c r="B9" s="561" t="s">
        <v>93</v>
      </c>
      <c r="C9" s="562" t="s">
        <v>6</v>
      </c>
      <c r="D9" s="162">
        <f t="shared" ref="D9:D53" si="1">O9+E9+I9+M9+P9+Q9</f>
        <v>0.45</v>
      </c>
      <c r="E9" s="163">
        <f>SUM(F9:H9)</f>
        <v>0</v>
      </c>
      <c r="F9" s="164">
        <f>SUM(F10:F12)</f>
        <v>0</v>
      </c>
      <c r="G9" s="165">
        <f t="shared" ref="G9:Q9" si="2">SUM(G10:G12)</f>
        <v>0</v>
      </c>
      <c r="H9" s="491">
        <f t="shared" si="2"/>
        <v>0</v>
      </c>
      <c r="I9" s="163">
        <f t="shared" ref="I9:I30" si="3">SUM(J9:L9)</f>
        <v>0</v>
      </c>
      <c r="J9" s="164">
        <f t="shared" si="2"/>
        <v>0</v>
      </c>
      <c r="K9" s="165">
        <f t="shared" si="2"/>
        <v>0</v>
      </c>
      <c r="L9" s="491">
        <f t="shared" si="2"/>
        <v>0</v>
      </c>
      <c r="M9" s="163">
        <f t="shared" si="2"/>
        <v>0</v>
      </c>
      <c r="N9" s="167">
        <f t="shared" ref="N9:N72" si="4">+O9+P9</f>
        <v>0.45</v>
      </c>
      <c r="O9" s="165">
        <f>SUM(O10:O12)</f>
        <v>0.45</v>
      </c>
      <c r="P9" s="166">
        <f t="shared" si="2"/>
        <v>0</v>
      </c>
      <c r="Q9" s="163">
        <f t="shared" si="2"/>
        <v>0</v>
      </c>
      <c r="R9" s="136"/>
      <c r="S9" s="136"/>
      <c r="T9" s="136"/>
      <c r="U9" s="136"/>
      <c r="AC9" s="134"/>
      <c r="AD9" s="134"/>
      <c r="AE9" s="134"/>
      <c r="AF9" s="134"/>
      <c r="AG9" s="134"/>
      <c r="AH9" s="134"/>
      <c r="AI9" s="134"/>
    </row>
    <row r="10" spans="1:35">
      <c r="A10" s="549"/>
      <c r="B10" s="563" t="s">
        <v>95</v>
      </c>
      <c r="C10" s="564" t="s">
        <v>8</v>
      </c>
      <c r="D10" s="162">
        <f t="shared" si="1"/>
        <v>0.45</v>
      </c>
      <c r="E10" s="163">
        <f t="shared" ref="E10:E72" si="5">SUM(F10:H10)</f>
        <v>0</v>
      </c>
      <c r="F10" s="382">
        <f t="shared" ref="F10:H12" si="6">SUM(F33,F56,F96)</f>
        <v>0</v>
      </c>
      <c r="G10" s="383">
        <f t="shared" si="6"/>
        <v>0</v>
      </c>
      <c r="H10" s="383">
        <f t="shared" si="6"/>
        <v>0</v>
      </c>
      <c r="I10" s="163">
        <f t="shared" si="3"/>
        <v>0</v>
      </c>
      <c r="J10" s="231">
        <f t="shared" ref="J10:Q12" si="7">SUM(J33,J56,J96)</f>
        <v>0</v>
      </c>
      <c r="K10" s="232">
        <f t="shared" si="7"/>
        <v>0</v>
      </c>
      <c r="L10" s="485">
        <f t="shared" si="7"/>
        <v>0</v>
      </c>
      <c r="M10" s="228">
        <f t="shared" si="7"/>
        <v>0</v>
      </c>
      <c r="N10" s="167">
        <f t="shared" si="4"/>
        <v>0.45</v>
      </c>
      <c r="O10" s="232">
        <f>SUM(O33,O56,O96)</f>
        <v>0.45</v>
      </c>
      <c r="P10" s="232">
        <f t="shared" si="7"/>
        <v>0</v>
      </c>
      <c r="Q10" s="228">
        <f t="shared" si="7"/>
        <v>0</v>
      </c>
      <c r="R10" s="136"/>
      <c r="S10" s="136"/>
      <c r="T10" s="136"/>
      <c r="U10" s="136"/>
      <c r="AC10" s="134"/>
      <c r="AD10" s="134"/>
      <c r="AE10" s="134"/>
      <c r="AF10" s="134"/>
      <c r="AG10" s="134"/>
      <c r="AH10" s="134"/>
      <c r="AI10" s="134"/>
    </row>
    <row r="11" spans="1:35">
      <c r="A11" s="549"/>
      <c r="B11" s="563" t="s">
        <v>97</v>
      </c>
      <c r="C11" s="564" t="s">
        <v>9</v>
      </c>
      <c r="D11" s="162">
        <f t="shared" si="1"/>
        <v>0</v>
      </c>
      <c r="E11" s="163">
        <f t="shared" si="5"/>
        <v>0</v>
      </c>
      <c r="F11" s="382">
        <f t="shared" si="6"/>
        <v>0</v>
      </c>
      <c r="G11" s="383">
        <f t="shared" si="6"/>
        <v>0</v>
      </c>
      <c r="H11" s="383">
        <f t="shared" si="6"/>
        <v>0</v>
      </c>
      <c r="I11" s="163">
        <f t="shared" si="3"/>
        <v>0</v>
      </c>
      <c r="J11" s="231">
        <f t="shared" si="7"/>
        <v>0</v>
      </c>
      <c r="K11" s="232">
        <f t="shared" si="7"/>
        <v>0</v>
      </c>
      <c r="L11" s="485">
        <f t="shared" si="7"/>
        <v>0</v>
      </c>
      <c r="M11" s="228">
        <f t="shared" si="7"/>
        <v>0</v>
      </c>
      <c r="N11" s="167">
        <f t="shared" si="4"/>
        <v>0</v>
      </c>
      <c r="O11" s="232">
        <f>SUM(O34,O57,O97)</f>
        <v>0</v>
      </c>
      <c r="P11" s="232">
        <f t="shared" si="7"/>
        <v>0</v>
      </c>
      <c r="Q11" s="336">
        <f t="shared" si="7"/>
        <v>0</v>
      </c>
      <c r="R11" s="136"/>
      <c r="S11" s="136"/>
      <c r="T11" s="136"/>
      <c r="U11" s="136"/>
      <c r="AC11" s="134"/>
      <c r="AD11" s="134"/>
      <c r="AE11" s="134"/>
      <c r="AF11" s="134"/>
      <c r="AG11" s="134"/>
      <c r="AH11" s="134"/>
      <c r="AI11" s="134"/>
    </row>
    <row r="12" spans="1:35">
      <c r="A12" s="549"/>
      <c r="B12" s="563" t="s">
        <v>587</v>
      </c>
      <c r="C12" s="564" t="s">
        <v>11</v>
      </c>
      <c r="D12" s="162">
        <f t="shared" si="1"/>
        <v>0</v>
      </c>
      <c r="E12" s="163">
        <f t="shared" si="5"/>
        <v>0</v>
      </c>
      <c r="F12" s="382">
        <f t="shared" si="6"/>
        <v>0</v>
      </c>
      <c r="G12" s="383">
        <f t="shared" si="6"/>
        <v>0</v>
      </c>
      <c r="H12" s="383">
        <f t="shared" si="6"/>
        <v>0</v>
      </c>
      <c r="I12" s="163">
        <f t="shared" si="3"/>
        <v>0</v>
      </c>
      <c r="J12" s="231">
        <f t="shared" si="7"/>
        <v>0</v>
      </c>
      <c r="K12" s="232">
        <f t="shared" si="7"/>
        <v>0</v>
      </c>
      <c r="L12" s="485">
        <f t="shared" si="7"/>
        <v>0</v>
      </c>
      <c r="M12" s="228">
        <f t="shared" si="7"/>
        <v>0</v>
      </c>
      <c r="N12" s="167">
        <f t="shared" si="4"/>
        <v>0</v>
      </c>
      <c r="O12" s="232">
        <f>SUM(O35,O58,O98)</f>
        <v>0</v>
      </c>
      <c r="P12" s="232">
        <f t="shared" si="7"/>
        <v>0</v>
      </c>
      <c r="Q12" s="336">
        <f t="shared" si="7"/>
        <v>0</v>
      </c>
      <c r="R12" s="136"/>
      <c r="S12" s="136"/>
      <c r="T12" s="136"/>
      <c r="U12" s="136"/>
      <c r="AC12" s="134"/>
      <c r="AD12" s="134"/>
      <c r="AE12" s="134"/>
      <c r="AF12" s="134"/>
      <c r="AG12" s="134"/>
      <c r="AH12" s="134"/>
      <c r="AI12" s="134"/>
    </row>
    <row r="13" spans="1:35">
      <c r="A13" s="549"/>
      <c r="B13" s="561" t="s">
        <v>99</v>
      </c>
      <c r="C13" s="565" t="s">
        <v>13</v>
      </c>
      <c r="D13" s="162">
        <f t="shared" si="1"/>
        <v>7036.567960000003</v>
      </c>
      <c r="E13" s="163">
        <f t="shared" si="5"/>
        <v>2783.8297477875831</v>
      </c>
      <c r="F13" s="164">
        <f>SUM(F14:F17)</f>
        <v>198.17246533983962</v>
      </c>
      <c r="G13" s="165">
        <f>SUM(G14:G17)</f>
        <v>262.31591137438141</v>
      </c>
      <c r="H13" s="491">
        <f>SUM(H14:H17)</f>
        <v>2323.3413710733621</v>
      </c>
      <c r="I13" s="163">
        <f t="shared" si="3"/>
        <v>3349.868619380321</v>
      </c>
      <c r="J13" s="357">
        <f t="shared" ref="J13:Q13" si="8">SUM(J14:J17)</f>
        <v>2548.5666984628601</v>
      </c>
      <c r="K13" s="358">
        <f t="shared" si="8"/>
        <v>790.18775039685443</v>
      </c>
      <c r="L13" s="566">
        <f t="shared" si="8"/>
        <v>11.114170520606319</v>
      </c>
      <c r="M13" s="356">
        <f t="shared" si="8"/>
        <v>898.27853960581115</v>
      </c>
      <c r="N13" s="167">
        <f t="shared" si="4"/>
        <v>3.4556826142956765</v>
      </c>
      <c r="O13" s="358">
        <f>SUM(O14:O17)</f>
        <v>3.4556826142956765</v>
      </c>
      <c r="P13" s="358">
        <f t="shared" si="8"/>
        <v>0</v>
      </c>
      <c r="Q13" s="163">
        <f t="shared" si="8"/>
        <v>1.1353706119925584</v>
      </c>
      <c r="R13" s="136"/>
      <c r="S13" s="136"/>
      <c r="T13" s="136"/>
      <c r="U13" s="136"/>
      <c r="AC13" s="134"/>
      <c r="AD13" s="134"/>
      <c r="AE13" s="134"/>
      <c r="AF13" s="134"/>
      <c r="AG13" s="134"/>
      <c r="AH13" s="134"/>
      <c r="AI13" s="134"/>
    </row>
    <row r="14" spans="1:35">
      <c r="A14" s="549"/>
      <c r="B14" s="563" t="s">
        <v>101</v>
      </c>
      <c r="C14" s="564" t="s">
        <v>15</v>
      </c>
      <c r="D14" s="162">
        <f t="shared" si="1"/>
        <v>546.30522000000008</v>
      </c>
      <c r="E14" s="163">
        <f t="shared" si="5"/>
        <v>207.37891976927529</v>
      </c>
      <c r="F14" s="382">
        <f t="shared" ref="F14:H17" si="9">SUM(F37,F60,F100)</f>
        <v>19.35079375908775</v>
      </c>
      <c r="G14" s="383">
        <f t="shared" si="9"/>
        <v>156.05635316916204</v>
      </c>
      <c r="H14" s="383">
        <f t="shared" si="9"/>
        <v>31.971772841025498</v>
      </c>
      <c r="I14" s="163">
        <f t="shared" si="3"/>
        <v>330.93767282453149</v>
      </c>
      <c r="J14" s="231">
        <f t="shared" ref="J14:Q17" si="10">SUM(J37,J60,J100)</f>
        <v>57.26734408819695</v>
      </c>
      <c r="K14" s="232">
        <f t="shared" si="10"/>
        <v>267.31162066514679</v>
      </c>
      <c r="L14" s="485">
        <f t="shared" si="10"/>
        <v>6.3587080711878015</v>
      </c>
      <c r="M14" s="228">
        <f t="shared" si="10"/>
        <v>3.4308819946568065</v>
      </c>
      <c r="N14" s="167">
        <f t="shared" si="4"/>
        <v>3.4290984125893207</v>
      </c>
      <c r="O14" s="232">
        <f>SUM(O37,O60,O100)</f>
        <v>3.4290984125893207</v>
      </c>
      <c r="P14" s="232">
        <f t="shared" si="10"/>
        <v>0</v>
      </c>
      <c r="Q14" s="336">
        <f t="shared" si="10"/>
        <v>1.1286469989471311</v>
      </c>
      <c r="R14" s="136"/>
      <c r="S14" s="136"/>
      <c r="T14" s="136"/>
      <c r="U14" s="136"/>
      <c r="AC14" s="134"/>
      <c r="AD14" s="134"/>
      <c r="AE14" s="134"/>
      <c r="AF14" s="134"/>
      <c r="AG14" s="134"/>
      <c r="AH14" s="134"/>
      <c r="AI14" s="134"/>
    </row>
    <row r="15" spans="1:35">
      <c r="A15" s="549"/>
      <c r="B15" s="563" t="s">
        <v>107</v>
      </c>
      <c r="C15" s="564" t="s">
        <v>588</v>
      </c>
      <c r="D15" s="162">
        <f t="shared" si="1"/>
        <v>46.915710000000004</v>
      </c>
      <c r="E15" s="163">
        <f t="shared" si="5"/>
        <v>27.31982</v>
      </c>
      <c r="F15" s="382">
        <f t="shared" si="9"/>
        <v>9.5556999999999999</v>
      </c>
      <c r="G15" s="383">
        <f t="shared" si="9"/>
        <v>17.764120000000002</v>
      </c>
      <c r="H15" s="383">
        <f t="shared" si="9"/>
        <v>0</v>
      </c>
      <c r="I15" s="163">
        <f t="shared" si="3"/>
        <v>19.595890000000001</v>
      </c>
      <c r="J15" s="231">
        <f t="shared" si="10"/>
        <v>3.3268300000000002</v>
      </c>
      <c r="K15" s="232">
        <f t="shared" si="10"/>
        <v>16.26906</v>
      </c>
      <c r="L15" s="485">
        <f t="shared" si="10"/>
        <v>0</v>
      </c>
      <c r="M15" s="228">
        <f t="shared" si="10"/>
        <v>0</v>
      </c>
      <c r="N15" s="167">
        <f t="shared" si="4"/>
        <v>0</v>
      </c>
      <c r="O15" s="232">
        <f>SUM(O38,O61,O101)</f>
        <v>0</v>
      </c>
      <c r="P15" s="232">
        <f t="shared" si="10"/>
        <v>0</v>
      </c>
      <c r="Q15" s="336">
        <f t="shared" si="10"/>
        <v>0</v>
      </c>
      <c r="R15" s="136"/>
      <c r="S15" s="136"/>
      <c r="T15" s="136"/>
      <c r="U15" s="136"/>
      <c r="AC15" s="134"/>
      <c r="AD15" s="134"/>
      <c r="AE15" s="134"/>
      <c r="AF15" s="134"/>
      <c r="AG15" s="134"/>
      <c r="AH15" s="134"/>
      <c r="AI15" s="134"/>
    </row>
    <row r="16" spans="1:35">
      <c r="A16" s="549"/>
      <c r="B16" s="563" t="s">
        <v>114</v>
      </c>
      <c r="C16" s="564" t="s">
        <v>21</v>
      </c>
      <c r="D16" s="162">
        <f t="shared" si="1"/>
        <v>5578.3803500000031</v>
      </c>
      <c r="E16" s="163">
        <f t="shared" si="5"/>
        <v>2286.8225100000009</v>
      </c>
      <c r="F16" s="382">
        <f t="shared" si="9"/>
        <v>0</v>
      </c>
      <c r="G16" s="383">
        <f t="shared" si="9"/>
        <v>0</v>
      </c>
      <c r="H16" s="383">
        <f t="shared" si="9"/>
        <v>2286.8225100000009</v>
      </c>
      <c r="I16" s="163">
        <f t="shared" si="3"/>
        <v>2396.859870000002</v>
      </c>
      <c r="J16" s="231">
        <f t="shared" si="10"/>
        <v>2396.859870000002</v>
      </c>
      <c r="K16" s="232">
        <f t="shared" si="10"/>
        <v>0</v>
      </c>
      <c r="L16" s="485">
        <f t="shared" si="10"/>
        <v>0</v>
      </c>
      <c r="M16" s="228">
        <f t="shared" si="10"/>
        <v>894.69796999999994</v>
      </c>
      <c r="N16" s="167">
        <f t="shared" si="4"/>
        <v>0</v>
      </c>
      <c r="O16" s="232">
        <f>SUM(O39,O62,O102)</f>
        <v>0</v>
      </c>
      <c r="P16" s="232">
        <f t="shared" si="10"/>
        <v>0</v>
      </c>
      <c r="Q16" s="336">
        <f t="shared" si="10"/>
        <v>0</v>
      </c>
      <c r="R16" s="136"/>
      <c r="S16" s="136"/>
      <c r="T16" s="136"/>
      <c r="U16" s="136"/>
      <c r="AC16" s="134"/>
      <c r="AD16" s="134"/>
      <c r="AE16" s="134"/>
      <c r="AF16" s="134"/>
      <c r="AG16" s="134"/>
      <c r="AH16" s="134"/>
      <c r="AI16" s="134"/>
    </row>
    <row r="17" spans="1:35" ht="39">
      <c r="A17" s="549"/>
      <c r="B17" s="563" t="s">
        <v>589</v>
      </c>
      <c r="C17" s="564" t="s">
        <v>590</v>
      </c>
      <c r="D17" s="162">
        <f t="shared" si="1"/>
        <v>864.96668000000011</v>
      </c>
      <c r="E17" s="163">
        <f t="shared" si="5"/>
        <v>262.30849801830692</v>
      </c>
      <c r="F17" s="382">
        <f t="shared" si="9"/>
        <v>169.26597158075185</v>
      </c>
      <c r="G17" s="383">
        <f t="shared" si="9"/>
        <v>88.495438205219386</v>
      </c>
      <c r="H17" s="383">
        <f t="shared" si="9"/>
        <v>4.5470882323356738</v>
      </c>
      <c r="I17" s="163">
        <f t="shared" si="3"/>
        <v>602.47518655578699</v>
      </c>
      <c r="J17" s="231">
        <f t="shared" si="10"/>
        <v>91.112654374660835</v>
      </c>
      <c r="K17" s="232">
        <f t="shared" si="10"/>
        <v>506.60706973170767</v>
      </c>
      <c r="L17" s="485">
        <f t="shared" si="10"/>
        <v>4.755462449418518</v>
      </c>
      <c r="M17" s="228">
        <f t="shared" si="10"/>
        <v>0.14968761115435178</v>
      </c>
      <c r="N17" s="167">
        <f t="shared" si="4"/>
        <v>2.6584201706355573E-2</v>
      </c>
      <c r="O17" s="232">
        <f>SUM(O40,O63,O103)</f>
        <v>2.6584201706355573E-2</v>
      </c>
      <c r="P17" s="232">
        <f t="shared" si="10"/>
        <v>0</v>
      </c>
      <c r="Q17" s="336">
        <f t="shared" si="10"/>
        <v>6.7236130454272737E-3</v>
      </c>
      <c r="R17" s="136"/>
      <c r="S17" s="136"/>
      <c r="T17" s="136"/>
      <c r="U17" s="136"/>
      <c r="AC17" s="134"/>
      <c r="AD17" s="134"/>
      <c r="AE17" s="134"/>
      <c r="AF17" s="134"/>
      <c r="AG17" s="134"/>
      <c r="AH17" s="134"/>
      <c r="AI17" s="134"/>
    </row>
    <row r="18" spans="1:35">
      <c r="A18" s="549"/>
      <c r="B18" s="561" t="s">
        <v>121</v>
      </c>
      <c r="C18" s="567" t="s">
        <v>25</v>
      </c>
      <c r="D18" s="162">
        <f t="shared" si="1"/>
        <v>414.45675000000006</v>
      </c>
      <c r="E18" s="163">
        <f t="shared" si="5"/>
        <v>134.36000802834798</v>
      </c>
      <c r="F18" s="164">
        <f>SUM(F19:F20)</f>
        <v>19.756297090609731</v>
      </c>
      <c r="G18" s="165">
        <f t="shared" ref="G18:Q18" si="11">SUM(G19:G20)</f>
        <v>73.79233636902002</v>
      </c>
      <c r="H18" s="491">
        <f t="shared" si="11"/>
        <v>40.811374568718229</v>
      </c>
      <c r="I18" s="163">
        <f t="shared" si="3"/>
        <v>250.30649658785282</v>
      </c>
      <c r="J18" s="357">
        <f t="shared" si="11"/>
        <v>121.52755739739608</v>
      </c>
      <c r="K18" s="358">
        <f t="shared" si="11"/>
        <v>119.98360944429444</v>
      </c>
      <c r="L18" s="566">
        <f t="shared" si="11"/>
        <v>8.7953297461623023</v>
      </c>
      <c r="M18" s="356">
        <f t="shared" si="11"/>
        <v>3.0274901251638862</v>
      </c>
      <c r="N18" s="167">
        <f t="shared" si="4"/>
        <v>1.9542318482867973</v>
      </c>
      <c r="O18" s="358">
        <f>SUM(O19:O20)</f>
        <v>1.9542318482867973</v>
      </c>
      <c r="P18" s="358">
        <f t="shared" si="11"/>
        <v>0</v>
      </c>
      <c r="Q18" s="163">
        <f t="shared" si="11"/>
        <v>24.808523410348595</v>
      </c>
      <c r="R18" s="136"/>
      <c r="S18" s="136"/>
      <c r="T18" s="136"/>
      <c r="U18" s="136"/>
      <c r="AC18" s="134"/>
      <c r="AD18" s="134"/>
      <c r="AE18" s="134"/>
      <c r="AF18" s="134"/>
      <c r="AG18" s="134"/>
      <c r="AH18" s="134"/>
      <c r="AI18" s="134"/>
    </row>
    <row r="19" spans="1:35" ht="52.5">
      <c r="A19" s="549"/>
      <c r="B19" s="563" t="s">
        <v>123</v>
      </c>
      <c r="C19" s="568" t="s">
        <v>591</v>
      </c>
      <c r="D19" s="162">
        <f t="shared" si="1"/>
        <v>408.09501000000006</v>
      </c>
      <c r="E19" s="163">
        <f t="shared" si="5"/>
        <v>134.36000802834798</v>
      </c>
      <c r="F19" s="382">
        <f>SUM(F42,F65,F105)</f>
        <v>19.756297090609731</v>
      </c>
      <c r="G19" s="383">
        <f>SUM(G42,G65,G105)</f>
        <v>73.79233636902002</v>
      </c>
      <c r="H19" s="383">
        <f>SUM(H42,H65,H105)</f>
        <v>40.811374568718229</v>
      </c>
      <c r="I19" s="163">
        <f t="shared" si="3"/>
        <v>243.94475658785282</v>
      </c>
      <c r="J19" s="231">
        <f t="shared" ref="J19:Q19" si="12">SUM(J42,J65,J105)</f>
        <v>118.77009739739609</v>
      </c>
      <c r="K19" s="232">
        <f t="shared" si="12"/>
        <v>119.81660944429444</v>
      </c>
      <c r="L19" s="485">
        <f t="shared" si="12"/>
        <v>5.3580497461623011</v>
      </c>
      <c r="M19" s="228">
        <f t="shared" si="12"/>
        <v>3.0274901251638862</v>
      </c>
      <c r="N19" s="167">
        <f t="shared" si="4"/>
        <v>1.9542318482867973</v>
      </c>
      <c r="O19" s="232">
        <f>SUM(O42,O65,O105)</f>
        <v>1.9542318482867973</v>
      </c>
      <c r="P19" s="232">
        <f t="shared" si="12"/>
        <v>0</v>
      </c>
      <c r="Q19" s="336">
        <f t="shared" si="12"/>
        <v>24.808523410348595</v>
      </c>
      <c r="R19" s="136"/>
      <c r="S19" s="136"/>
      <c r="T19" s="136"/>
      <c r="U19" s="136"/>
      <c r="AC19" s="134"/>
      <c r="AD19" s="134"/>
      <c r="AE19" s="134"/>
      <c r="AF19" s="134"/>
      <c r="AG19" s="134"/>
      <c r="AH19" s="134"/>
      <c r="AI19" s="134"/>
    </row>
    <row r="20" spans="1:35">
      <c r="A20" s="549"/>
      <c r="B20" s="563" t="s">
        <v>125</v>
      </c>
      <c r="C20" s="568" t="s">
        <v>29</v>
      </c>
      <c r="D20" s="162">
        <f t="shared" si="1"/>
        <v>6.3617400000000002</v>
      </c>
      <c r="E20" s="163">
        <f t="shared" si="5"/>
        <v>0</v>
      </c>
      <c r="F20" s="382">
        <f>SUM(F43,F66)</f>
        <v>0</v>
      </c>
      <c r="G20" s="383">
        <f>SUM(G43,G66)</f>
        <v>0</v>
      </c>
      <c r="H20" s="383">
        <f>SUM(H43,H66)</f>
        <v>0</v>
      </c>
      <c r="I20" s="163">
        <f t="shared" si="3"/>
        <v>6.3617400000000002</v>
      </c>
      <c r="J20" s="231">
        <f t="shared" ref="J20:Q20" si="13">SUM(J43,J66)</f>
        <v>2.75746</v>
      </c>
      <c r="K20" s="232">
        <f t="shared" si="13"/>
        <v>0.16700000000000001</v>
      </c>
      <c r="L20" s="485">
        <f t="shared" si="13"/>
        <v>3.4372800000000003</v>
      </c>
      <c r="M20" s="228">
        <f t="shared" si="13"/>
        <v>0</v>
      </c>
      <c r="N20" s="167">
        <f t="shared" si="4"/>
        <v>0</v>
      </c>
      <c r="O20" s="232">
        <f>SUM(O43,O66)</f>
        <v>0</v>
      </c>
      <c r="P20" s="232">
        <f t="shared" si="13"/>
        <v>0</v>
      </c>
      <c r="Q20" s="336">
        <f t="shared" si="13"/>
        <v>0</v>
      </c>
      <c r="R20" s="136"/>
      <c r="S20" s="136"/>
      <c r="T20" s="136"/>
      <c r="U20" s="136"/>
      <c r="AC20" s="134"/>
      <c r="AD20" s="134"/>
      <c r="AE20" s="134"/>
      <c r="AF20" s="134"/>
      <c r="AG20" s="134"/>
      <c r="AH20" s="134"/>
      <c r="AI20" s="134"/>
    </row>
    <row r="21" spans="1:35">
      <c r="A21" s="549"/>
      <c r="B21" s="561" t="s">
        <v>265</v>
      </c>
      <c r="C21" s="567" t="s">
        <v>31</v>
      </c>
      <c r="D21" s="162">
        <f t="shared" si="1"/>
        <v>377.6299799999997</v>
      </c>
      <c r="E21" s="163">
        <f t="shared" si="5"/>
        <v>54.092152160532208</v>
      </c>
      <c r="F21" s="164">
        <f>SUM(F22:F23)</f>
        <v>4.2489350389703482</v>
      </c>
      <c r="G21" s="165">
        <f t="shared" ref="G21:Q21" si="14">SUM(G22:G23)</f>
        <v>23.590223272232269</v>
      </c>
      <c r="H21" s="491">
        <f t="shared" si="14"/>
        <v>26.252993849329592</v>
      </c>
      <c r="I21" s="163">
        <f t="shared" si="3"/>
        <v>125.52978106425415</v>
      </c>
      <c r="J21" s="357">
        <f t="shared" si="14"/>
        <v>54.286940660430119</v>
      </c>
      <c r="K21" s="358">
        <f t="shared" si="14"/>
        <v>68.739842924889686</v>
      </c>
      <c r="L21" s="566">
        <f t="shared" si="14"/>
        <v>2.502997478934351</v>
      </c>
      <c r="M21" s="356">
        <f t="shared" si="14"/>
        <v>2.9022300200871722</v>
      </c>
      <c r="N21" s="167">
        <f t="shared" si="4"/>
        <v>164.25230125149795</v>
      </c>
      <c r="O21" s="358">
        <f>SUM(O22:O23)</f>
        <v>164.25230125149795</v>
      </c>
      <c r="P21" s="358">
        <f t="shared" si="14"/>
        <v>0</v>
      </c>
      <c r="Q21" s="163">
        <f t="shared" si="14"/>
        <v>30.853515503628213</v>
      </c>
      <c r="R21" s="136"/>
      <c r="S21" s="136"/>
      <c r="T21" s="136"/>
      <c r="U21" s="136"/>
      <c r="AC21" s="134"/>
      <c r="AD21" s="134"/>
      <c r="AE21" s="134"/>
      <c r="AF21" s="134"/>
      <c r="AG21" s="134"/>
      <c r="AH21" s="134"/>
      <c r="AI21" s="134"/>
    </row>
    <row r="22" spans="1:35">
      <c r="A22" s="549"/>
      <c r="B22" s="563" t="s">
        <v>592</v>
      </c>
      <c r="C22" s="568" t="s">
        <v>593</v>
      </c>
      <c r="D22" s="162">
        <f t="shared" si="1"/>
        <v>178.58058999999969</v>
      </c>
      <c r="E22" s="160">
        <f t="shared" si="5"/>
        <v>0</v>
      </c>
      <c r="F22" s="569">
        <f t="shared" ref="F22:H23" si="15">SUM(F45,F68,F107)</f>
        <v>0</v>
      </c>
      <c r="G22" s="570">
        <f t="shared" si="15"/>
        <v>0</v>
      </c>
      <c r="H22" s="570">
        <f t="shared" si="15"/>
        <v>0</v>
      </c>
      <c r="I22" s="160">
        <f t="shared" si="3"/>
        <v>0</v>
      </c>
      <c r="J22" s="477">
        <f t="shared" ref="J22:Q23" si="16">SUM(J45,J68,J107)</f>
        <v>0</v>
      </c>
      <c r="K22" s="478">
        <f t="shared" si="16"/>
        <v>0</v>
      </c>
      <c r="L22" s="480">
        <f t="shared" si="16"/>
        <v>0</v>
      </c>
      <c r="M22" s="344">
        <f t="shared" si="16"/>
        <v>0</v>
      </c>
      <c r="N22" s="571">
        <f t="shared" si="4"/>
        <v>149.12246999999971</v>
      </c>
      <c r="O22" s="478">
        <f>SUM(O45,O68,O107)</f>
        <v>149.12246999999971</v>
      </c>
      <c r="P22" s="478">
        <f t="shared" si="16"/>
        <v>0</v>
      </c>
      <c r="Q22" s="333">
        <f t="shared" si="16"/>
        <v>29.458119999999994</v>
      </c>
      <c r="R22" s="136"/>
      <c r="S22" s="136"/>
      <c r="T22" s="136"/>
      <c r="U22" s="136"/>
      <c r="AC22" s="134"/>
      <c r="AD22" s="134"/>
      <c r="AE22" s="134"/>
      <c r="AF22" s="134"/>
      <c r="AG22" s="134"/>
      <c r="AH22" s="134"/>
      <c r="AI22" s="134"/>
    </row>
    <row r="23" spans="1:35" ht="26.5">
      <c r="A23" s="549"/>
      <c r="B23" s="563" t="s">
        <v>594</v>
      </c>
      <c r="C23" s="572" t="s">
        <v>595</v>
      </c>
      <c r="D23" s="162">
        <f t="shared" si="1"/>
        <v>199.04938999999996</v>
      </c>
      <c r="E23" s="160">
        <f t="shared" si="5"/>
        <v>54.092152160532208</v>
      </c>
      <c r="F23" s="569">
        <f t="shared" si="15"/>
        <v>4.2489350389703482</v>
      </c>
      <c r="G23" s="570">
        <f t="shared" si="15"/>
        <v>23.590223272232269</v>
      </c>
      <c r="H23" s="570">
        <f t="shared" si="15"/>
        <v>26.252993849329592</v>
      </c>
      <c r="I23" s="160">
        <f t="shared" si="3"/>
        <v>125.52978106425415</v>
      </c>
      <c r="J23" s="477">
        <f t="shared" si="16"/>
        <v>54.286940660430119</v>
      </c>
      <c r="K23" s="478">
        <f t="shared" si="16"/>
        <v>68.739842924889686</v>
      </c>
      <c r="L23" s="480">
        <f t="shared" si="16"/>
        <v>2.502997478934351</v>
      </c>
      <c r="M23" s="344">
        <f t="shared" si="16"/>
        <v>2.9022300200871722</v>
      </c>
      <c r="N23" s="571">
        <f t="shared" si="4"/>
        <v>15.129831251498233</v>
      </c>
      <c r="O23" s="478">
        <f>SUM(O46,O69,O108)</f>
        <v>15.129831251498233</v>
      </c>
      <c r="P23" s="478">
        <f t="shared" si="16"/>
        <v>0</v>
      </c>
      <c r="Q23" s="333">
        <f t="shared" si="16"/>
        <v>1.3953955036282173</v>
      </c>
      <c r="R23" s="136"/>
      <c r="S23" s="136"/>
      <c r="T23" s="136"/>
      <c r="U23" s="136"/>
      <c r="AC23" s="134"/>
      <c r="AD23" s="134"/>
      <c r="AE23" s="134"/>
      <c r="AF23" s="134"/>
      <c r="AG23" s="134"/>
      <c r="AH23" s="134"/>
      <c r="AI23" s="134"/>
    </row>
    <row r="24" spans="1:35">
      <c r="A24" s="549"/>
      <c r="B24" s="561" t="s">
        <v>267</v>
      </c>
      <c r="C24" s="573" t="s">
        <v>37</v>
      </c>
      <c r="D24" s="360">
        <f t="shared" si="1"/>
        <v>45.816679999999998</v>
      </c>
      <c r="E24" s="574">
        <f t="shared" si="5"/>
        <v>16.207131665709557</v>
      </c>
      <c r="F24" s="575">
        <f>SUM(F25:F26)</f>
        <v>0.89074706684046689</v>
      </c>
      <c r="G24" s="576">
        <f>SUM(G25:G26)</f>
        <v>3.2619872018787897</v>
      </c>
      <c r="H24" s="577">
        <f>SUM(H25:H26)</f>
        <v>12.0543973969903</v>
      </c>
      <c r="I24" s="574">
        <f t="shared" si="3"/>
        <v>28.136698323802122</v>
      </c>
      <c r="J24" s="575">
        <f t="shared" ref="J24:Q24" si="17">SUM(J25:J26)</f>
        <v>19.719253290335892</v>
      </c>
      <c r="K24" s="576">
        <f t="shared" si="17"/>
        <v>7.7462557433923198</v>
      </c>
      <c r="L24" s="577">
        <f t="shared" si="17"/>
        <v>0.67118929007391226</v>
      </c>
      <c r="M24" s="574">
        <f t="shared" si="17"/>
        <v>1.2047700021296972</v>
      </c>
      <c r="N24" s="578">
        <f t="shared" si="4"/>
        <v>0.21396459265661266</v>
      </c>
      <c r="O24" s="576">
        <f>SUM(O25:O26)</f>
        <v>0.21396459265661266</v>
      </c>
      <c r="P24" s="576">
        <f t="shared" si="17"/>
        <v>0</v>
      </c>
      <c r="Q24" s="574">
        <f t="shared" si="17"/>
        <v>5.4115415702010672E-2</v>
      </c>
      <c r="R24" s="136"/>
      <c r="S24" s="136"/>
      <c r="T24" s="136"/>
      <c r="U24" s="136"/>
      <c r="AC24" s="134"/>
      <c r="AD24" s="134"/>
      <c r="AE24" s="134"/>
      <c r="AF24" s="134"/>
      <c r="AG24" s="134"/>
      <c r="AH24" s="134"/>
      <c r="AI24" s="134"/>
    </row>
    <row r="25" spans="1:35">
      <c r="A25" s="549"/>
      <c r="B25" s="579" t="s">
        <v>269</v>
      </c>
      <c r="C25" s="580" t="s">
        <v>39</v>
      </c>
      <c r="D25" s="323">
        <f t="shared" si="1"/>
        <v>13.80007</v>
      </c>
      <c r="E25" s="321">
        <f t="shared" si="5"/>
        <v>4.8816184735779302</v>
      </c>
      <c r="F25" s="581">
        <f t="shared" ref="F25:H26" si="18">SUM(F48,F71,F110)</f>
        <v>0.26829468819419305</v>
      </c>
      <c r="G25" s="582">
        <f t="shared" si="18"/>
        <v>0.98251666696564288</v>
      </c>
      <c r="H25" s="582">
        <f t="shared" si="18"/>
        <v>3.6308071184180943</v>
      </c>
      <c r="I25" s="321">
        <f t="shared" si="3"/>
        <v>8.4748263391706242</v>
      </c>
      <c r="J25" s="477">
        <f t="shared" ref="J25:Q26" si="19">SUM(J48,J71,J110)</f>
        <v>5.9394760981015136</v>
      </c>
      <c r="K25" s="478">
        <f t="shared" si="19"/>
        <v>2.3331867672803015</v>
      </c>
      <c r="L25" s="480">
        <f t="shared" si="19"/>
        <v>0.20216347378880997</v>
      </c>
      <c r="M25" s="344">
        <f t="shared" si="19"/>
        <v>0.36287898562903231</v>
      </c>
      <c r="N25" s="583">
        <f t="shared" si="4"/>
        <v>6.44465368547599E-2</v>
      </c>
      <c r="O25" s="478">
        <f>SUM(O48,O71,O110)</f>
        <v>6.44465368547599E-2</v>
      </c>
      <c r="P25" s="478">
        <f t="shared" si="19"/>
        <v>0</v>
      </c>
      <c r="Q25" s="346">
        <f t="shared" si="19"/>
        <v>1.6299664767653318E-2</v>
      </c>
      <c r="R25" s="136"/>
      <c r="S25" s="136"/>
      <c r="T25" s="136"/>
      <c r="U25" s="136"/>
      <c r="AC25" s="134"/>
      <c r="AD25" s="134"/>
      <c r="AE25" s="134"/>
      <c r="AF25" s="134"/>
      <c r="AG25" s="134"/>
      <c r="AH25" s="134"/>
      <c r="AI25" s="134"/>
    </row>
    <row r="26" spans="1:35" ht="26.5">
      <c r="A26" s="549"/>
      <c r="B26" s="579" t="s">
        <v>271</v>
      </c>
      <c r="C26" s="584" t="s">
        <v>41</v>
      </c>
      <c r="D26" s="360">
        <f t="shared" si="1"/>
        <v>32.016610000000007</v>
      </c>
      <c r="E26" s="574">
        <f t="shared" si="5"/>
        <v>11.325513192131627</v>
      </c>
      <c r="F26" s="477">
        <f t="shared" si="18"/>
        <v>0.62245237864627379</v>
      </c>
      <c r="G26" s="478">
        <f t="shared" si="18"/>
        <v>2.2794705349131466</v>
      </c>
      <c r="H26" s="478">
        <f t="shared" si="18"/>
        <v>8.4235902785722061</v>
      </c>
      <c r="I26" s="574">
        <f t="shared" si="3"/>
        <v>19.661871984631503</v>
      </c>
      <c r="J26" s="477">
        <f t="shared" si="19"/>
        <v>13.779777192234381</v>
      </c>
      <c r="K26" s="478">
        <f t="shared" si="19"/>
        <v>5.4130689761120188</v>
      </c>
      <c r="L26" s="480">
        <f t="shared" si="19"/>
        <v>0.46902581628510226</v>
      </c>
      <c r="M26" s="344">
        <f t="shared" si="19"/>
        <v>0.841891016500665</v>
      </c>
      <c r="N26" s="578">
        <f t="shared" si="4"/>
        <v>0.14951805580185276</v>
      </c>
      <c r="O26" s="478">
        <f>SUM(O49,O72,O111)</f>
        <v>0.14951805580185276</v>
      </c>
      <c r="P26" s="478">
        <f t="shared" si="19"/>
        <v>0</v>
      </c>
      <c r="Q26" s="344">
        <f t="shared" si="19"/>
        <v>3.7815750934357358E-2</v>
      </c>
      <c r="R26" s="136"/>
      <c r="S26" s="136"/>
      <c r="T26" s="136"/>
      <c r="U26" s="136"/>
      <c r="AC26" s="134"/>
      <c r="AD26" s="134"/>
      <c r="AE26" s="134"/>
      <c r="AF26" s="134"/>
      <c r="AG26" s="134"/>
      <c r="AH26" s="134"/>
      <c r="AI26" s="134"/>
    </row>
    <row r="27" spans="1:35">
      <c r="A27" s="549"/>
      <c r="B27" s="585" t="s">
        <v>275</v>
      </c>
      <c r="C27" s="586" t="s">
        <v>596</v>
      </c>
      <c r="D27" s="360">
        <f t="shared" si="1"/>
        <v>0</v>
      </c>
      <c r="E27" s="574">
        <f t="shared" si="5"/>
        <v>0</v>
      </c>
      <c r="F27" s="575">
        <f>SUM(F28:F30)</f>
        <v>0</v>
      </c>
      <c r="G27" s="576">
        <f t="shared" ref="G27:Q27" si="20">SUM(G28:G30)</f>
        <v>0</v>
      </c>
      <c r="H27" s="577">
        <f t="shared" si="20"/>
        <v>0</v>
      </c>
      <c r="I27" s="574">
        <f t="shared" si="3"/>
        <v>0</v>
      </c>
      <c r="J27" s="575">
        <f t="shared" si="20"/>
        <v>0</v>
      </c>
      <c r="K27" s="576">
        <f t="shared" si="20"/>
        <v>0</v>
      </c>
      <c r="L27" s="577">
        <f t="shared" si="20"/>
        <v>0</v>
      </c>
      <c r="M27" s="574">
        <f t="shared" si="20"/>
        <v>0</v>
      </c>
      <c r="N27" s="578">
        <f t="shared" si="4"/>
        <v>0</v>
      </c>
      <c r="O27" s="576">
        <f>SUM(O28:O30)</f>
        <v>0</v>
      </c>
      <c r="P27" s="576">
        <f t="shared" si="20"/>
        <v>0</v>
      </c>
      <c r="Q27" s="574">
        <f t="shared" si="20"/>
        <v>0</v>
      </c>
      <c r="R27" s="136"/>
      <c r="S27" s="136"/>
      <c r="T27" s="136"/>
      <c r="U27" s="136"/>
      <c r="AC27" s="134"/>
      <c r="AD27" s="134"/>
      <c r="AE27" s="134"/>
      <c r="AF27" s="134"/>
      <c r="AG27" s="134"/>
      <c r="AH27" s="134"/>
      <c r="AI27" s="134"/>
    </row>
    <row r="28" spans="1:35">
      <c r="A28" s="549"/>
      <c r="B28" s="587" t="s">
        <v>277</v>
      </c>
      <c r="C28" s="588" t="s">
        <v>1360</v>
      </c>
      <c r="D28" s="360">
        <f t="shared" si="1"/>
        <v>0</v>
      </c>
      <c r="E28" s="574">
        <f t="shared" si="5"/>
        <v>0</v>
      </c>
      <c r="F28" s="477">
        <f t="shared" ref="F28:H30" si="21">SUM(F51,F74,F113)</f>
        <v>0</v>
      </c>
      <c r="G28" s="478">
        <f t="shared" si="21"/>
        <v>0</v>
      </c>
      <c r="H28" s="478">
        <f t="shared" si="21"/>
        <v>0</v>
      </c>
      <c r="I28" s="574">
        <f t="shared" si="3"/>
        <v>0</v>
      </c>
      <c r="J28" s="477">
        <f t="shared" ref="J28:Q30" si="22">SUM(J51,J74,J113)</f>
        <v>0</v>
      </c>
      <c r="K28" s="478">
        <f t="shared" si="22"/>
        <v>0</v>
      </c>
      <c r="L28" s="480">
        <f t="shared" si="22"/>
        <v>0</v>
      </c>
      <c r="M28" s="344">
        <f t="shared" si="22"/>
        <v>0</v>
      </c>
      <c r="N28" s="578">
        <f t="shared" si="4"/>
        <v>0</v>
      </c>
      <c r="O28" s="478">
        <f>SUM(O51,O74,O113)</f>
        <v>0</v>
      </c>
      <c r="P28" s="478">
        <f t="shared" si="22"/>
        <v>0</v>
      </c>
      <c r="Q28" s="344">
        <f t="shared" si="22"/>
        <v>0</v>
      </c>
      <c r="R28" s="136"/>
      <c r="S28" s="136"/>
      <c r="T28" s="136"/>
      <c r="U28" s="136"/>
      <c r="AC28" s="134"/>
      <c r="AD28" s="134"/>
      <c r="AE28" s="134"/>
      <c r="AF28" s="134"/>
      <c r="AG28" s="134"/>
      <c r="AH28" s="134"/>
      <c r="AI28" s="134"/>
    </row>
    <row r="29" spans="1:35">
      <c r="A29" s="549"/>
      <c r="B29" s="587" t="s">
        <v>597</v>
      </c>
      <c r="C29" s="588" t="s">
        <v>1360</v>
      </c>
      <c r="D29" s="360">
        <f t="shared" si="1"/>
        <v>0</v>
      </c>
      <c r="E29" s="574">
        <f t="shared" si="5"/>
        <v>0</v>
      </c>
      <c r="F29" s="477">
        <f t="shared" si="21"/>
        <v>0</v>
      </c>
      <c r="G29" s="478">
        <f t="shared" si="21"/>
        <v>0</v>
      </c>
      <c r="H29" s="478">
        <f t="shared" si="21"/>
        <v>0</v>
      </c>
      <c r="I29" s="574">
        <f t="shared" si="3"/>
        <v>0</v>
      </c>
      <c r="J29" s="477">
        <f t="shared" si="22"/>
        <v>0</v>
      </c>
      <c r="K29" s="478">
        <f t="shared" si="22"/>
        <v>0</v>
      </c>
      <c r="L29" s="480">
        <f t="shared" si="22"/>
        <v>0</v>
      </c>
      <c r="M29" s="344">
        <f t="shared" si="22"/>
        <v>0</v>
      </c>
      <c r="N29" s="578">
        <f t="shared" si="4"/>
        <v>0</v>
      </c>
      <c r="O29" s="478">
        <f>SUM(O52,O75,O114)</f>
        <v>0</v>
      </c>
      <c r="P29" s="478">
        <f t="shared" si="22"/>
        <v>0</v>
      </c>
      <c r="Q29" s="344">
        <f t="shared" si="22"/>
        <v>0</v>
      </c>
      <c r="R29" s="136"/>
      <c r="S29" s="136"/>
      <c r="T29" s="136"/>
      <c r="U29" s="136"/>
      <c r="AC29" s="134"/>
      <c r="AD29" s="134"/>
      <c r="AE29" s="134"/>
      <c r="AF29" s="134"/>
      <c r="AG29" s="134"/>
      <c r="AH29" s="134"/>
      <c r="AI29" s="134"/>
    </row>
    <row r="30" spans="1:35" ht="15" thickBot="1">
      <c r="A30" s="549"/>
      <c r="B30" s="589" t="s">
        <v>598</v>
      </c>
      <c r="C30" s="590" t="s">
        <v>1360</v>
      </c>
      <c r="D30" s="591">
        <f t="shared" si="1"/>
        <v>0</v>
      </c>
      <c r="E30" s="592">
        <f t="shared" si="5"/>
        <v>0</v>
      </c>
      <c r="F30" s="593">
        <f t="shared" si="21"/>
        <v>0</v>
      </c>
      <c r="G30" s="594">
        <f t="shared" si="21"/>
        <v>0</v>
      </c>
      <c r="H30" s="594">
        <f t="shared" si="21"/>
        <v>0</v>
      </c>
      <c r="I30" s="592">
        <f t="shared" si="3"/>
        <v>0</v>
      </c>
      <c r="J30" s="581">
        <f t="shared" si="22"/>
        <v>0</v>
      </c>
      <c r="K30" s="582">
        <f t="shared" si="22"/>
        <v>0</v>
      </c>
      <c r="L30" s="595">
        <f t="shared" si="22"/>
        <v>0</v>
      </c>
      <c r="M30" s="346">
        <f t="shared" si="22"/>
        <v>0</v>
      </c>
      <c r="N30" s="596">
        <f t="shared" si="4"/>
        <v>0</v>
      </c>
      <c r="O30" s="582">
        <f>SUM(O53,O76,O115)</f>
        <v>0</v>
      </c>
      <c r="P30" s="582">
        <f t="shared" si="22"/>
        <v>0</v>
      </c>
      <c r="Q30" s="597">
        <f t="shared" si="22"/>
        <v>0</v>
      </c>
      <c r="R30" s="136"/>
      <c r="S30" s="136"/>
      <c r="T30" s="136"/>
      <c r="U30" s="136"/>
      <c r="AC30" s="134"/>
      <c r="AD30" s="134"/>
      <c r="AE30" s="134"/>
      <c r="AF30" s="134"/>
      <c r="AG30" s="134"/>
      <c r="AH30" s="134"/>
      <c r="AI30" s="134"/>
    </row>
    <row r="31" spans="1:35" ht="15.5" thickTop="1" thickBot="1">
      <c r="A31" s="549"/>
      <c r="B31" s="554" t="s">
        <v>50</v>
      </c>
      <c r="C31" s="554" t="s">
        <v>599</v>
      </c>
      <c r="D31" s="152">
        <f t="shared" si="1"/>
        <v>7475.9281000000028</v>
      </c>
      <c r="E31" s="555">
        <f>E32+E36+E41+E44+E47+E50</f>
        <v>2848.6423000000004</v>
      </c>
      <c r="F31" s="556">
        <f t="shared" ref="F31:Q31" si="23">F32+F36+F41+F44+F47+F50</f>
        <v>212.67813000000004</v>
      </c>
      <c r="G31" s="557">
        <f t="shared" si="23"/>
        <v>335.04480000000001</v>
      </c>
      <c r="H31" s="558">
        <f t="shared" si="23"/>
        <v>2300.919370000001</v>
      </c>
      <c r="I31" s="555">
        <f t="shared" si="23"/>
        <v>3516.9244500000027</v>
      </c>
      <c r="J31" s="556">
        <f t="shared" si="23"/>
        <v>2589.975510000002</v>
      </c>
      <c r="K31" s="557">
        <f t="shared" si="23"/>
        <v>911.47734000000014</v>
      </c>
      <c r="L31" s="558">
        <f t="shared" si="23"/>
        <v>15.4716</v>
      </c>
      <c r="M31" s="555">
        <f t="shared" si="23"/>
        <v>894.69796999999994</v>
      </c>
      <c r="N31" s="559">
        <f t="shared" si="4"/>
        <v>161.63812999999971</v>
      </c>
      <c r="O31" s="557">
        <f>O32+O36+O41+O44+O47+O50</f>
        <v>161.63812999999971</v>
      </c>
      <c r="P31" s="557">
        <f t="shared" si="23"/>
        <v>0</v>
      </c>
      <c r="Q31" s="555">
        <f t="shared" si="23"/>
        <v>54.02525</v>
      </c>
      <c r="R31" s="136"/>
      <c r="S31" s="136"/>
      <c r="T31" s="136"/>
      <c r="U31" s="136"/>
      <c r="V31" s="598"/>
      <c r="AC31" s="134"/>
      <c r="AD31" s="134"/>
      <c r="AE31" s="134"/>
      <c r="AF31" s="134"/>
      <c r="AG31" s="134"/>
      <c r="AH31" s="134"/>
      <c r="AI31" s="134"/>
    </row>
    <row r="32" spans="1:35" ht="15" thickTop="1">
      <c r="A32" s="549"/>
      <c r="B32" s="561" t="s">
        <v>52</v>
      </c>
      <c r="C32" s="562" t="s">
        <v>6</v>
      </c>
      <c r="D32" s="162">
        <f t="shared" si="1"/>
        <v>0.45</v>
      </c>
      <c r="E32" s="163">
        <f>SUM(F32:H32)</f>
        <v>0</v>
      </c>
      <c r="F32" s="164">
        <f>SUM(F33:F35)</f>
        <v>0</v>
      </c>
      <c r="G32" s="165">
        <f>SUM(G33:G35)</f>
        <v>0</v>
      </c>
      <c r="H32" s="491">
        <f>SUM(H33:H35)</f>
        <v>0</v>
      </c>
      <c r="I32" s="163">
        <f t="shared" ref="I32:I53" si="24">SUM(J32:L32)</f>
        <v>0</v>
      </c>
      <c r="J32" s="164">
        <f t="shared" ref="J32:Q32" si="25">SUM(J33:J35)</f>
        <v>0</v>
      </c>
      <c r="K32" s="165">
        <f t="shared" si="25"/>
        <v>0</v>
      </c>
      <c r="L32" s="491">
        <f t="shared" si="25"/>
        <v>0</v>
      </c>
      <c r="M32" s="163">
        <f t="shared" si="25"/>
        <v>0</v>
      </c>
      <c r="N32" s="167">
        <f t="shared" si="4"/>
        <v>0.45</v>
      </c>
      <c r="O32" s="165">
        <f>SUM(O33:O35)</f>
        <v>0.45</v>
      </c>
      <c r="P32" s="165">
        <f t="shared" si="25"/>
        <v>0</v>
      </c>
      <c r="Q32" s="163">
        <f t="shared" si="25"/>
        <v>0</v>
      </c>
      <c r="R32" s="136"/>
      <c r="S32" s="136"/>
      <c r="T32" s="136"/>
      <c r="U32" s="136"/>
      <c r="AC32" s="134"/>
      <c r="AD32" s="134"/>
      <c r="AE32" s="134"/>
      <c r="AF32" s="134"/>
      <c r="AG32" s="134"/>
      <c r="AH32" s="134"/>
      <c r="AI32" s="134"/>
    </row>
    <row r="33" spans="1:35">
      <c r="A33" s="549"/>
      <c r="B33" s="563" t="s">
        <v>130</v>
      </c>
      <c r="C33" s="564" t="s">
        <v>8</v>
      </c>
      <c r="D33" s="162">
        <f t="shared" si="1"/>
        <v>0.45</v>
      </c>
      <c r="E33" s="163">
        <f t="shared" ref="E33:E53" si="26">SUM(F33:H33)</f>
        <v>0</v>
      </c>
      <c r="F33" s="337">
        <v>0</v>
      </c>
      <c r="G33" s="338">
        <v>0</v>
      </c>
      <c r="H33" s="599">
        <v>0</v>
      </c>
      <c r="I33" s="163">
        <f t="shared" si="24"/>
        <v>0</v>
      </c>
      <c r="J33" s="337">
        <v>0</v>
      </c>
      <c r="K33" s="338">
        <v>0</v>
      </c>
      <c r="L33" s="599">
        <v>0</v>
      </c>
      <c r="M33" s="343">
        <v>0</v>
      </c>
      <c r="N33" s="167">
        <f t="shared" si="4"/>
        <v>0.45</v>
      </c>
      <c r="O33" s="338">
        <v>0.45</v>
      </c>
      <c r="P33" s="339">
        <v>0</v>
      </c>
      <c r="Q33" s="264">
        <v>0</v>
      </c>
      <c r="R33" s="136" t="s">
        <v>1318</v>
      </c>
      <c r="S33" s="136"/>
      <c r="T33" s="136"/>
      <c r="U33" s="136"/>
      <c r="AC33" s="134"/>
      <c r="AD33" s="134"/>
      <c r="AE33" s="134"/>
      <c r="AF33" s="134"/>
      <c r="AG33" s="134"/>
      <c r="AH33" s="134"/>
      <c r="AI33" s="134"/>
    </row>
    <row r="34" spans="1:35">
      <c r="A34" s="549"/>
      <c r="B34" s="563" t="s">
        <v>132</v>
      </c>
      <c r="C34" s="564" t="s">
        <v>9</v>
      </c>
      <c r="D34" s="162">
        <f t="shared" si="1"/>
        <v>0</v>
      </c>
      <c r="E34" s="163">
        <f t="shared" si="26"/>
        <v>0</v>
      </c>
      <c r="F34" s="337">
        <v>0</v>
      </c>
      <c r="G34" s="338">
        <v>0</v>
      </c>
      <c r="H34" s="599">
        <v>0</v>
      </c>
      <c r="I34" s="163">
        <f t="shared" si="24"/>
        <v>0</v>
      </c>
      <c r="J34" s="337">
        <v>0</v>
      </c>
      <c r="K34" s="338">
        <v>0</v>
      </c>
      <c r="L34" s="599">
        <v>0</v>
      </c>
      <c r="M34" s="343">
        <v>0</v>
      </c>
      <c r="N34" s="167">
        <f t="shared" si="4"/>
        <v>0</v>
      </c>
      <c r="O34" s="338">
        <v>0</v>
      </c>
      <c r="P34" s="339">
        <v>0</v>
      </c>
      <c r="Q34" s="264">
        <v>0</v>
      </c>
      <c r="R34" s="136" t="s">
        <v>1320</v>
      </c>
      <c r="S34" s="136"/>
      <c r="T34" s="136"/>
      <c r="U34" s="136"/>
      <c r="AC34" s="134"/>
      <c r="AD34" s="134"/>
      <c r="AE34" s="134"/>
      <c r="AF34" s="134"/>
      <c r="AG34" s="134"/>
      <c r="AH34" s="134"/>
      <c r="AI34" s="134"/>
    </row>
    <row r="35" spans="1:35">
      <c r="A35" s="549"/>
      <c r="B35" s="563" t="s">
        <v>134</v>
      </c>
      <c r="C35" s="564" t="s">
        <v>11</v>
      </c>
      <c r="D35" s="162">
        <f t="shared" si="1"/>
        <v>0</v>
      </c>
      <c r="E35" s="163">
        <f t="shared" si="26"/>
        <v>0</v>
      </c>
      <c r="F35" s="337">
        <v>0</v>
      </c>
      <c r="G35" s="338">
        <v>0</v>
      </c>
      <c r="H35" s="599">
        <v>0</v>
      </c>
      <c r="I35" s="163">
        <f t="shared" si="24"/>
        <v>0</v>
      </c>
      <c r="J35" s="337">
        <v>0</v>
      </c>
      <c r="K35" s="338">
        <v>0</v>
      </c>
      <c r="L35" s="599">
        <v>0</v>
      </c>
      <c r="M35" s="343">
        <v>0</v>
      </c>
      <c r="N35" s="167">
        <f t="shared" si="4"/>
        <v>0</v>
      </c>
      <c r="O35" s="338">
        <v>0</v>
      </c>
      <c r="P35" s="339">
        <v>0</v>
      </c>
      <c r="Q35" s="264">
        <v>0</v>
      </c>
      <c r="R35" s="136" t="s">
        <v>1322</v>
      </c>
      <c r="S35" s="136"/>
      <c r="T35" s="136"/>
      <c r="U35" s="136"/>
      <c r="AC35" s="134"/>
      <c r="AD35" s="134"/>
      <c r="AE35" s="134"/>
      <c r="AF35" s="134"/>
      <c r="AG35" s="134"/>
      <c r="AH35" s="134"/>
      <c r="AI35" s="134"/>
    </row>
    <row r="36" spans="1:35">
      <c r="A36" s="549"/>
      <c r="B36" s="561" t="s">
        <v>135</v>
      </c>
      <c r="C36" s="565" t="s">
        <v>13</v>
      </c>
      <c r="D36" s="162">
        <f t="shared" si="1"/>
        <v>6903.9310400000031</v>
      </c>
      <c r="E36" s="163">
        <f t="shared" si="26"/>
        <v>2737.4481300000007</v>
      </c>
      <c r="F36" s="164">
        <f>SUM(F37:F40)</f>
        <v>194.49945000000002</v>
      </c>
      <c r="G36" s="165">
        <f>SUM(G37:G40)</f>
        <v>253.07679000000002</v>
      </c>
      <c r="H36" s="491">
        <f>SUM(H37:H40)</f>
        <v>2289.8718900000008</v>
      </c>
      <c r="I36" s="163">
        <f t="shared" si="24"/>
        <v>3271.7849400000023</v>
      </c>
      <c r="J36" s="164">
        <f t="shared" ref="J36:Q36" si="27">SUM(J37:J40)</f>
        <v>2498.7946300000021</v>
      </c>
      <c r="K36" s="165">
        <f t="shared" si="27"/>
        <v>764.55356000000006</v>
      </c>
      <c r="L36" s="491">
        <f t="shared" si="27"/>
        <v>8.43675</v>
      </c>
      <c r="M36" s="163">
        <f t="shared" si="27"/>
        <v>894.69796999999994</v>
      </c>
      <c r="N36" s="167">
        <f t="shared" si="4"/>
        <v>0</v>
      </c>
      <c r="O36" s="165">
        <f>SUM(O37:O40)</f>
        <v>0</v>
      </c>
      <c r="P36" s="166">
        <f t="shared" si="27"/>
        <v>0</v>
      </c>
      <c r="Q36" s="163">
        <f t="shared" si="27"/>
        <v>0</v>
      </c>
      <c r="R36" s="136"/>
      <c r="S36" s="136"/>
      <c r="T36" s="136"/>
      <c r="U36" s="136"/>
      <c r="AC36" s="134"/>
      <c r="AD36" s="134"/>
      <c r="AE36" s="134"/>
      <c r="AF36" s="134"/>
      <c r="AG36" s="134"/>
      <c r="AH36" s="134"/>
      <c r="AI36" s="134"/>
    </row>
    <row r="37" spans="1:35">
      <c r="A37" s="549"/>
      <c r="B37" s="563" t="s">
        <v>137</v>
      </c>
      <c r="C37" s="564" t="s">
        <v>15</v>
      </c>
      <c r="D37" s="162">
        <f t="shared" si="1"/>
        <v>419.36083000000008</v>
      </c>
      <c r="E37" s="163">
        <f t="shared" si="26"/>
        <v>163.01097000000004</v>
      </c>
      <c r="F37" s="337">
        <v>15.788450000000001</v>
      </c>
      <c r="G37" s="338">
        <v>147.22252000000003</v>
      </c>
      <c r="H37" s="599">
        <v>0</v>
      </c>
      <c r="I37" s="163">
        <f t="shared" si="24"/>
        <v>256.34986000000004</v>
      </c>
      <c r="J37" s="337">
        <v>9.9453099999999992</v>
      </c>
      <c r="K37" s="338">
        <v>242.63987</v>
      </c>
      <c r="L37" s="599">
        <v>3.7646799999999998</v>
      </c>
      <c r="M37" s="343">
        <v>0</v>
      </c>
      <c r="N37" s="167">
        <f t="shared" si="4"/>
        <v>0</v>
      </c>
      <c r="O37" s="338">
        <v>0</v>
      </c>
      <c r="P37" s="339">
        <v>0</v>
      </c>
      <c r="Q37" s="264">
        <v>0</v>
      </c>
      <c r="R37" s="136" t="s">
        <v>1324</v>
      </c>
      <c r="S37" s="136"/>
      <c r="T37" s="136"/>
      <c r="U37" s="136"/>
      <c r="AC37" s="134"/>
      <c r="AD37" s="134"/>
      <c r="AE37" s="134"/>
      <c r="AF37" s="134"/>
      <c r="AG37" s="134"/>
      <c r="AH37" s="134"/>
      <c r="AI37" s="134"/>
    </row>
    <row r="38" spans="1:35">
      <c r="A38" s="549"/>
      <c r="B38" s="563" t="s">
        <v>139</v>
      </c>
      <c r="C38" s="564" t="s">
        <v>588</v>
      </c>
      <c r="D38" s="162">
        <f t="shared" si="1"/>
        <v>46.915710000000004</v>
      </c>
      <c r="E38" s="163">
        <f t="shared" si="26"/>
        <v>27.31982</v>
      </c>
      <c r="F38" s="337">
        <v>9.5556999999999999</v>
      </c>
      <c r="G38" s="338">
        <v>17.764120000000002</v>
      </c>
      <c r="H38" s="599">
        <v>0</v>
      </c>
      <c r="I38" s="163">
        <f t="shared" si="24"/>
        <v>19.595890000000001</v>
      </c>
      <c r="J38" s="337">
        <v>3.3268300000000002</v>
      </c>
      <c r="K38" s="338">
        <v>16.26906</v>
      </c>
      <c r="L38" s="599">
        <v>0</v>
      </c>
      <c r="M38" s="343">
        <v>0</v>
      </c>
      <c r="N38" s="167">
        <f t="shared" si="4"/>
        <v>0</v>
      </c>
      <c r="O38" s="338">
        <v>0</v>
      </c>
      <c r="P38" s="339">
        <v>0</v>
      </c>
      <c r="Q38" s="264">
        <v>0</v>
      </c>
      <c r="R38" s="475" t="s">
        <v>1361</v>
      </c>
      <c r="S38" s="475" t="s">
        <v>1362</v>
      </c>
      <c r="T38" s="475" t="s">
        <v>1363</v>
      </c>
      <c r="U38" s="475" t="s">
        <v>1364</v>
      </c>
      <c r="AC38" s="134"/>
      <c r="AD38" s="134"/>
      <c r="AE38" s="134"/>
      <c r="AF38" s="134"/>
      <c r="AG38" s="134"/>
      <c r="AH38" s="134"/>
      <c r="AI38" s="134"/>
    </row>
    <row r="39" spans="1:35">
      <c r="A39" s="549"/>
      <c r="B39" s="563" t="s">
        <v>600</v>
      </c>
      <c r="C39" s="564" t="s">
        <v>21</v>
      </c>
      <c r="D39" s="162">
        <f t="shared" si="1"/>
        <v>5578.3803500000031</v>
      </c>
      <c r="E39" s="163">
        <f t="shared" si="26"/>
        <v>2286.8225100000009</v>
      </c>
      <c r="F39" s="337">
        <v>0</v>
      </c>
      <c r="G39" s="338">
        <v>0</v>
      </c>
      <c r="H39" s="599">
        <v>2286.8225100000009</v>
      </c>
      <c r="I39" s="163">
        <f t="shared" si="24"/>
        <v>2396.859870000002</v>
      </c>
      <c r="J39" s="337">
        <v>2396.859870000002</v>
      </c>
      <c r="K39" s="338">
        <v>0</v>
      </c>
      <c r="L39" s="599">
        <v>0</v>
      </c>
      <c r="M39" s="343">
        <v>894.69796999999994</v>
      </c>
      <c r="N39" s="167">
        <f t="shared" si="4"/>
        <v>0</v>
      </c>
      <c r="O39" s="338">
        <v>0</v>
      </c>
      <c r="P39" s="339">
        <v>0</v>
      </c>
      <c r="Q39" s="264">
        <v>0</v>
      </c>
      <c r="R39" s="475" t="s">
        <v>1328</v>
      </c>
      <c r="S39" s="136"/>
      <c r="T39" s="136"/>
      <c r="U39" s="136"/>
      <c r="AC39" s="134"/>
      <c r="AD39" s="134"/>
      <c r="AE39" s="134"/>
      <c r="AF39" s="134"/>
      <c r="AG39" s="134"/>
      <c r="AH39" s="134"/>
      <c r="AI39" s="134"/>
    </row>
    <row r="40" spans="1:35" ht="39">
      <c r="A40" s="549"/>
      <c r="B40" s="563" t="s">
        <v>601</v>
      </c>
      <c r="C40" s="564" t="s">
        <v>590</v>
      </c>
      <c r="D40" s="162">
        <f t="shared" si="1"/>
        <v>859.27414999999996</v>
      </c>
      <c r="E40" s="163">
        <f t="shared" si="26"/>
        <v>260.29482999999999</v>
      </c>
      <c r="F40" s="337">
        <v>169.15530000000001</v>
      </c>
      <c r="G40" s="338">
        <v>88.090149999999994</v>
      </c>
      <c r="H40" s="599">
        <v>3.0493800000000002</v>
      </c>
      <c r="I40" s="163">
        <f t="shared" si="24"/>
        <v>598.97932000000003</v>
      </c>
      <c r="J40" s="337">
        <v>88.66261999999999</v>
      </c>
      <c r="K40" s="338">
        <v>505.64463000000006</v>
      </c>
      <c r="L40" s="599">
        <v>4.6720699999999997</v>
      </c>
      <c r="M40" s="343">
        <v>0</v>
      </c>
      <c r="N40" s="167">
        <f t="shared" si="4"/>
        <v>0</v>
      </c>
      <c r="O40" s="338">
        <v>0</v>
      </c>
      <c r="P40" s="339">
        <v>0</v>
      </c>
      <c r="Q40" s="264">
        <v>0</v>
      </c>
      <c r="R40" s="475" t="s">
        <v>1330</v>
      </c>
      <c r="S40" s="136"/>
      <c r="T40" s="136"/>
      <c r="U40" s="136"/>
      <c r="AC40" s="134"/>
      <c r="AD40" s="134"/>
      <c r="AE40" s="134"/>
      <c r="AF40" s="134"/>
      <c r="AG40" s="134"/>
      <c r="AH40" s="134"/>
      <c r="AI40" s="134"/>
    </row>
    <row r="41" spans="1:35">
      <c r="A41" s="549"/>
      <c r="B41" s="561" t="s">
        <v>296</v>
      </c>
      <c r="C41" s="567" t="s">
        <v>25</v>
      </c>
      <c r="D41" s="162">
        <f t="shared" si="1"/>
        <v>299.70492000000007</v>
      </c>
      <c r="E41" s="163">
        <f t="shared" si="26"/>
        <v>93.82595000000002</v>
      </c>
      <c r="F41" s="164">
        <f>SUM(F42:F43)</f>
        <v>17.406980000000001</v>
      </c>
      <c r="G41" s="165">
        <f>SUM(G42:G43)</f>
        <v>65.644490000000019</v>
      </c>
      <c r="H41" s="491">
        <f>SUM(H42:H43)</f>
        <v>10.774479999999999</v>
      </c>
      <c r="I41" s="163">
        <f t="shared" si="24"/>
        <v>180.20027000000005</v>
      </c>
      <c r="J41" s="164">
        <f t="shared" ref="J41:Q41" si="28">SUM(J42:J43)</f>
        <v>72.930080000000004</v>
      </c>
      <c r="K41" s="165">
        <f t="shared" si="28"/>
        <v>100.23534000000002</v>
      </c>
      <c r="L41" s="491">
        <f t="shared" si="28"/>
        <v>7.0348500000000005</v>
      </c>
      <c r="M41" s="163">
        <f t="shared" si="28"/>
        <v>0</v>
      </c>
      <c r="N41" s="167">
        <f t="shared" si="4"/>
        <v>1.1115699999999999</v>
      </c>
      <c r="O41" s="165">
        <f>SUM(O42:O43)</f>
        <v>1.1115699999999999</v>
      </c>
      <c r="P41" s="166">
        <f t="shared" si="28"/>
        <v>0</v>
      </c>
      <c r="Q41" s="163">
        <f t="shared" si="28"/>
        <v>24.567130000000002</v>
      </c>
      <c r="R41" s="136"/>
      <c r="S41" s="136"/>
      <c r="T41" s="136"/>
      <c r="U41" s="136"/>
      <c r="AC41" s="134"/>
      <c r="AD41" s="134"/>
      <c r="AE41" s="134"/>
      <c r="AF41" s="134"/>
      <c r="AG41" s="134"/>
      <c r="AH41" s="134"/>
      <c r="AI41" s="134"/>
    </row>
    <row r="42" spans="1:35" ht="52.5">
      <c r="A42" s="549"/>
      <c r="B42" s="563" t="s">
        <v>298</v>
      </c>
      <c r="C42" s="568" t="s">
        <v>591</v>
      </c>
      <c r="D42" s="162">
        <f t="shared" si="1"/>
        <v>293.34318000000007</v>
      </c>
      <c r="E42" s="163">
        <f t="shared" si="26"/>
        <v>93.82595000000002</v>
      </c>
      <c r="F42" s="337">
        <v>17.406980000000001</v>
      </c>
      <c r="G42" s="338">
        <v>65.644490000000019</v>
      </c>
      <c r="H42" s="599">
        <v>10.774479999999999</v>
      </c>
      <c r="I42" s="163">
        <f t="shared" si="24"/>
        <v>173.83853000000002</v>
      </c>
      <c r="J42" s="337">
        <v>70.172620000000009</v>
      </c>
      <c r="K42" s="338">
        <v>100.06834000000002</v>
      </c>
      <c r="L42" s="599">
        <v>3.5975700000000002</v>
      </c>
      <c r="M42" s="343">
        <v>0</v>
      </c>
      <c r="N42" s="167">
        <f t="shared" si="4"/>
        <v>1.1115699999999999</v>
      </c>
      <c r="O42" s="338">
        <v>1.1115699999999999</v>
      </c>
      <c r="P42" s="339">
        <v>0</v>
      </c>
      <c r="Q42" s="264">
        <v>24.567130000000002</v>
      </c>
      <c r="R42" s="475" t="s">
        <v>1332</v>
      </c>
      <c r="S42" s="136"/>
      <c r="T42" s="136"/>
      <c r="U42" s="136"/>
      <c r="AC42" s="134"/>
      <c r="AD42" s="134"/>
      <c r="AE42" s="134"/>
      <c r="AF42" s="134"/>
      <c r="AG42" s="134"/>
      <c r="AH42" s="134"/>
      <c r="AI42" s="134"/>
    </row>
    <row r="43" spans="1:35">
      <c r="A43" s="549"/>
      <c r="B43" s="563" t="s">
        <v>299</v>
      </c>
      <c r="C43" s="568" t="s">
        <v>29</v>
      </c>
      <c r="D43" s="162">
        <f t="shared" si="1"/>
        <v>6.3617400000000002</v>
      </c>
      <c r="E43" s="163">
        <f t="shared" si="26"/>
        <v>0</v>
      </c>
      <c r="F43" s="337">
        <v>0</v>
      </c>
      <c r="G43" s="338">
        <v>0</v>
      </c>
      <c r="H43" s="599">
        <v>0</v>
      </c>
      <c r="I43" s="163">
        <f t="shared" si="24"/>
        <v>6.3617400000000002</v>
      </c>
      <c r="J43" s="337">
        <v>2.75746</v>
      </c>
      <c r="K43" s="338">
        <v>0.16700000000000001</v>
      </c>
      <c r="L43" s="599">
        <v>3.4372800000000003</v>
      </c>
      <c r="M43" s="343">
        <v>0</v>
      </c>
      <c r="N43" s="167">
        <f t="shared" si="4"/>
        <v>0</v>
      </c>
      <c r="O43" s="338">
        <v>0</v>
      </c>
      <c r="P43" s="339">
        <v>0</v>
      </c>
      <c r="Q43" s="264">
        <v>0</v>
      </c>
      <c r="R43" s="475" t="s">
        <v>1334</v>
      </c>
      <c r="S43" s="136"/>
      <c r="T43" s="136"/>
      <c r="U43" s="136"/>
      <c r="AC43" s="134"/>
      <c r="AD43" s="134"/>
      <c r="AE43" s="134"/>
      <c r="AF43" s="134"/>
      <c r="AG43" s="134"/>
      <c r="AH43" s="134"/>
      <c r="AI43" s="134"/>
    </row>
    <row r="44" spans="1:35">
      <c r="A44" s="549"/>
      <c r="B44" s="561" t="s">
        <v>301</v>
      </c>
      <c r="C44" s="567" t="s">
        <v>31</v>
      </c>
      <c r="D44" s="162">
        <f t="shared" si="1"/>
        <v>271.84213999999974</v>
      </c>
      <c r="E44" s="163">
        <f t="shared" si="26"/>
        <v>17.368219999999997</v>
      </c>
      <c r="F44" s="164">
        <f>SUM(F45:F46)</f>
        <v>0.77170000000000005</v>
      </c>
      <c r="G44" s="165">
        <f>SUM(G45:G46)</f>
        <v>16.323519999999998</v>
      </c>
      <c r="H44" s="491">
        <f>SUM(H45:H46)</f>
        <v>0.27300000000000002</v>
      </c>
      <c r="I44" s="163">
        <f t="shared" si="24"/>
        <v>64.939239999999998</v>
      </c>
      <c r="J44" s="164">
        <f t="shared" ref="J44:Q44" si="29">SUM(J45:J46)</f>
        <v>18.250799999999995</v>
      </c>
      <c r="K44" s="165">
        <f t="shared" si="29"/>
        <v>46.68844</v>
      </c>
      <c r="L44" s="491">
        <f t="shared" si="29"/>
        <v>0</v>
      </c>
      <c r="M44" s="163">
        <f t="shared" si="29"/>
        <v>0</v>
      </c>
      <c r="N44" s="167">
        <f t="shared" si="4"/>
        <v>160.07655999999972</v>
      </c>
      <c r="O44" s="165">
        <f>SUM(O45:O46)</f>
        <v>160.07655999999972</v>
      </c>
      <c r="P44" s="166">
        <f t="shared" si="29"/>
        <v>0</v>
      </c>
      <c r="Q44" s="163">
        <f t="shared" si="29"/>
        <v>29.458119999999994</v>
      </c>
      <c r="R44" s="136"/>
      <c r="S44" s="136"/>
      <c r="T44" s="136"/>
      <c r="U44" s="136"/>
      <c r="AC44" s="134"/>
      <c r="AD44" s="134"/>
      <c r="AE44" s="134"/>
      <c r="AF44" s="134"/>
      <c r="AG44" s="134"/>
      <c r="AH44" s="134"/>
      <c r="AI44" s="134"/>
    </row>
    <row r="45" spans="1:35">
      <c r="A45" s="549"/>
      <c r="B45" s="563" t="s">
        <v>302</v>
      </c>
      <c r="C45" s="568" t="s">
        <v>593</v>
      </c>
      <c r="D45" s="162">
        <f t="shared" si="1"/>
        <v>178.58058999999969</v>
      </c>
      <c r="E45" s="160">
        <f t="shared" si="26"/>
        <v>0</v>
      </c>
      <c r="F45" s="600">
        <v>0</v>
      </c>
      <c r="G45" s="601">
        <v>0</v>
      </c>
      <c r="H45" s="602">
        <v>0</v>
      </c>
      <c r="I45" s="160">
        <f t="shared" si="24"/>
        <v>0</v>
      </c>
      <c r="J45" s="600">
        <v>0</v>
      </c>
      <c r="K45" s="601">
        <v>0</v>
      </c>
      <c r="L45" s="602">
        <v>0</v>
      </c>
      <c r="M45" s="603">
        <v>0</v>
      </c>
      <c r="N45" s="571">
        <f t="shared" si="4"/>
        <v>149.12246999999971</v>
      </c>
      <c r="O45" s="601">
        <v>149.12246999999971</v>
      </c>
      <c r="P45" s="604">
        <v>0</v>
      </c>
      <c r="Q45" s="264">
        <v>29.458119999999994</v>
      </c>
      <c r="R45" s="475" t="s">
        <v>1336</v>
      </c>
      <c r="S45" s="136"/>
      <c r="T45" s="136"/>
      <c r="U45" s="136"/>
      <c r="AC45" s="134"/>
      <c r="AD45" s="134"/>
      <c r="AE45" s="134"/>
      <c r="AF45" s="134"/>
      <c r="AG45" s="134"/>
      <c r="AH45" s="134"/>
      <c r="AI45" s="134"/>
    </row>
    <row r="46" spans="1:35" ht="26.5">
      <c r="A46" s="549"/>
      <c r="B46" s="563" t="s">
        <v>302</v>
      </c>
      <c r="C46" s="605" t="s">
        <v>595</v>
      </c>
      <c r="D46" s="162">
        <f t="shared" si="1"/>
        <v>93.26155</v>
      </c>
      <c r="E46" s="160">
        <f t="shared" si="26"/>
        <v>17.368219999999997</v>
      </c>
      <c r="F46" s="600">
        <v>0.77170000000000005</v>
      </c>
      <c r="G46" s="601">
        <v>16.323519999999998</v>
      </c>
      <c r="H46" s="602">
        <v>0.27300000000000002</v>
      </c>
      <c r="I46" s="160">
        <f t="shared" si="24"/>
        <v>64.939239999999998</v>
      </c>
      <c r="J46" s="600">
        <v>18.250799999999995</v>
      </c>
      <c r="K46" s="601">
        <v>46.68844</v>
      </c>
      <c r="L46" s="602">
        <v>0</v>
      </c>
      <c r="M46" s="603">
        <v>0</v>
      </c>
      <c r="N46" s="571">
        <f t="shared" si="4"/>
        <v>10.954090000000001</v>
      </c>
      <c r="O46" s="601">
        <v>10.954090000000001</v>
      </c>
      <c r="P46" s="604">
        <v>0</v>
      </c>
      <c r="Q46" s="264">
        <v>0</v>
      </c>
      <c r="R46" s="475" t="s">
        <v>1338</v>
      </c>
      <c r="S46" s="136"/>
      <c r="T46" s="136"/>
      <c r="U46" s="136"/>
      <c r="AC46" s="134"/>
      <c r="AD46" s="134"/>
      <c r="AE46" s="134"/>
      <c r="AF46" s="134"/>
      <c r="AG46" s="134"/>
      <c r="AH46" s="134"/>
      <c r="AI46" s="134"/>
    </row>
    <row r="47" spans="1:35">
      <c r="A47" s="549"/>
      <c r="B47" s="561" t="s">
        <v>306</v>
      </c>
      <c r="C47" s="573" t="s">
        <v>37</v>
      </c>
      <c r="D47" s="360">
        <f t="shared" si="1"/>
        <v>0</v>
      </c>
      <c r="E47" s="574">
        <f t="shared" si="26"/>
        <v>0</v>
      </c>
      <c r="F47" s="575">
        <f>SUM(F48:F49)</f>
        <v>0</v>
      </c>
      <c r="G47" s="576">
        <f>SUM(G48:G49)</f>
        <v>0</v>
      </c>
      <c r="H47" s="577">
        <f>SUM(H48:H49)</f>
        <v>0</v>
      </c>
      <c r="I47" s="574">
        <f t="shared" si="24"/>
        <v>0</v>
      </c>
      <c r="J47" s="575">
        <f t="shared" ref="J47:Q47" si="30">SUM(J48:J49)</f>
        <v>0</v>
      </c>
      <c r="K47" s="576">
        <f t="shared" si="30"/>
        <v>0</v>
      </c>
      <c r="L47" s="577">
        <f t="shared" si="30"/>
        <v>0</v>
      </c>
      <c r="M47" s="574">
        <f t="shared" si="30"/>
        <v>0</v>
      </c>
      <c r="N47" s="578">
        <f t="shared" si="4"/>
        <v>0</v>
      </c>
      <c r="O47" s="576">
        <f>SUM(O48:O49)</f>
        <v>0</v>
      </c>
      <c r="P47" s="606">
        <f t="shared" si="30"/>
        <v>0</v>
      </c>
      <c r="Q47" s="574">
        <f t="shared" si="30"/>
        <v>0</v>
      </c>
      <c r="R47" s="136"/>
      <c r="S47" s="136"/>
      <c r="T47" s="136"/>
      <c r="U47" s="136"/>
      <c r="AC47" s="134"/>
      <c r="AD47" s="134"/>
      <c r="AE47" s="134"/>
      <c r="AF47" s="134"/>
      <c r="AG47" s="134"/>
      <c r="AH47" s="134"/>
      <c r="AI47" s="134"/>
    </row>
    <row r="48" spans="1:35">
      <c r="A48" s="549"/>
      <c r="B48" s="579" t="s">
        <v>308</v>
      </c>
      <c r="C48" s="580" t="s">
        <v>39</v>
      </c>
      <c r="D48" s="323">
        <f t="shared" si="1"/>
        <v>0</v>
      </c>
      <c r="E48" s="321">
        <f t="shared" si="26"/>
        <v>0</v>
      </c>
      <c r="F48" s="607">
        <v>0</v>
      </c>
      <c r="G48" s="608">
        <v>0</v>
      </c>
      <c r="H48" s="609">
        <v>0</v>
      </c>
      <c r="I48" s="321">
        <f t="shared" si="24"/>
        <v>0</v>
      </c>
      <c r="J48" s="607">
        <v>0</v>
      </c>
      <c r="K48" s="608">
        <v>0</v>
      </c>
      <c r="L48" s="609">
        <v>0</v>
      </c>
      <c r="M48" s="610">
        <v>0</v>
      </c>
      <c r="N48" s="583">
        <f t="shared" si="4"/>
        <v>0</v>
      </c>
      <c r="O48" s="608">
        <v>0</v>
      </c>
      <c r="P48" s="611">
        <v>0</v>
      </c>
      <c r="Q48" s="264">
        <v>0</v>
      </c>
      <c r="R48" s="136" t="s">
        <v>1340</v>
      </c>
      <c r="S48" s="136"/>
      <c r="T48" s="136"/>
      <c r="U48" s="136"/>
      <c r="AC48" s="134"/>
      <c r="AD48" s="134"/>
      <c r="AE48" s="134"/>
      <c r="AF48" s="134"/>
      <c r="AG48" s="134"/>
      <c r="AH48" s="134"/>
      <c r="AI48" s="134"/>
    </row>
    <row r="49" spans="1:35" ht="26.5">
      <c r="A49" s="549"/>
      <c r="B49" s="579" t="s">
        <v>310</v>
      </c>
      <c r="C49" s="584" t="s">
        <v>41</v>
      </c>
      <c r="D49" s="360">
        <f t="shared" si="1"/>
        <v>0</v>
      </c>
      <c r="E49" s="574">
        <f t="shared" si="26"/>
        <v>0</v>
      </c>
      <c r="F49" s="612">
        <v>0</v>
      </c>
      <c r="G49" s="613">
        <v>0</v>
      </c>
      <c r="H49" s="614">
        <v>0</v>
      </c>
      <c r="I49" s="574">
        <f t="shared" si="24"/>
        <v>0</v>
      </c>
      <c r="J49" s="612">
        <v>0</v>
      </c>
      <c r="K49" s="613">
        <v>0</v>
      </c>
      <c r="L49" s="614">
        <v>0</v>
      </c>
      <c r="M49" s="615">
        <v>0</v>
      </c>
      <c r="N49" s="578">
        <f t="shared" si="4"/>
        <v>0</v>
      </c>
      <c r="O49" s="613">
        <v>0</v>
      </c>
      <c r="P49" s="616">
        <v>0</v>
      </c>
      <c r="Q49" s="264">
        <v>0</v>
      </c>
      <c r="R49" s="136" t="s">
        <v>1342</v>
      </c>
      <c r="S49" s="136"/>
      <c r="T49" s="136"/>
      <c r="U49" s="136"/>
      <c r="AC49" s="134"/>
      <c r="AD49" s="134"/>
      <c r="AE49" s="134"/>
      <c r="AF49" s="134"/>
      <c r="AG49" s="134"/>
      <c r="AH49" s="134"/>
      <c r="AI49" s="134"/>
    </row>
    <row r="50" spans="1:35">
      <c r="A50" s="549"/>
      <c r="B50" s="585" t="s">
        <v>312</v>
      </c>
      <c r="C50" s="586" t="s">
        <v>596</v>
      </c>
      <c r="D50" s="360">
        <f t="shared" si="1"/>
        <v>0</v>
      </c>
      <c r="E50" s="574">
        <f t="shared" si="26"/>
        <v>0</v>
      </c>
      <c r="F50" s="575">
        <f>SUM(F51:F53)</f>
        <v>0</v>
      </c>
      <c r="G50" s="576">
        <f>SUM(G51:G53)</f>
        <v>0</v>
      </c>
      <c r="H50" s="577">
        <f>SUM(H51:H53)</f>
        <v>0</v>
      </c>
      <c r="I50" s="574">
        <f t="shared" si="24"/>
        <v>0</v>
      </c>
      <c r="J50" s="575">
        <f t="shared" ref="J50:Q50" si="31">SUM(J51:J53)</f>
        <v>0</v>
      </c>
      <c r="K50" s="576">
        <f t="shared" si="31"/>
        <v>0</v>
      </c>
      <c r="L50" s="577">
        <f t="shared" si="31"/>
        <v>0</v>
      </c>
      <c r="M50" s="574">
        <f t="shared" si="31"/>
        <v>0</v>
      </c>
      <c r="N50" s="578">
        <f t="shared" si="4"/>
        <v>0</v>
      </c>
      <c r="O50" s="576">
        <f>SUM(O51:O53)</f>
        <v>0</v>
      </c>
      <c r="P50" s="606">
        <f t="shared" si="31"/>
        <v>0</v>
      </c>
      <c r="Q50" s="574">
        <f t="shared" si="31"/>
        <v>0</v>
      </c>
      <c r="R50" s="136"/>
      <c r="S50" s="136"/>
      <c r="T50" s="136"/>
      <c r="U50" s="136"/>
      <c r="AC50" s="134"/>
      <c r="AD50" s="134"/>
      <c r="AE50" s="134"/>
      <c r="AF50" s="134"/>
      <c r="AG50" s="134"/>
      <c r="AH50" s="134"/>
      <c r="AI50" s="134"/>
    </row>
    <row r="51" spans="1:35">
      <c r="A51" s="549"/>
      <c r="B51" s="587" t="s">
        <v>314</v>
      </c>
      <c r="C51" s="588" t="s">
        <v>1360</v>
      </c>
      <c r="D51" s="360">
        <f t="shared" si="1"/>
        <v>0</v>
      </c>
      <c r="E51" s="574">
        <f>SUM(F51:H51)</f>
        <v>0</v>
      </c>
      <c r="F51" s="612">
        <v>0</v>
      </c>
      <c r="G51" s="613">
        <v>0</v>
      </c>
      <c r="H51" s="614">
        <v>0</v>
      </c>
      <c r="I51" s="574">
        <f t="shared" si="24"/>
        <v>0</v>
      </c>
      <c r="J51" s="612">
        <v>0</v>
      </c>
      <c r="K51" s="613">
        <v>0</v>
      </c>
      <c r="L51" s="614">
        <v>0</v>
      </c>
      <c r="M51" s="615">
        <v>0</v>
      </c>
      <c r="N51" s="578">
        <f t="shared" si="4"/>
        <v>0</v>
      </c>
      <c r="O51" s="613">
        <v>0</v>
      </c>
      <c r="P51" s="616">
        <v>0</v>
      </c>
      <c r="Q51" s="264">
        <v>0</v>
      </c>
      <c r="R51" s="136" t="s">
        <v>1344</v>
      </c>
      <c r="S51" s="136"/>
      <c r="T51" s="136"/>
      <c r="U51" s="136"/>
      <c r="AC51" s="134"/>
      <c r="AD51" s="134"/>
      <c r="AE51" s="134"/>
      <c r="AF51" s="134"/>
      <c r="AG51" s="134"/>
      <c r="AH51" s="134"/>
      <c r="AI51" s="134"/>
    </row>
    <row r="52" spans="1:35">
      <c r="A52" s="549"/>
      <c r="B52" s="587" t="s">
        <v>602</v>
      </c>
      <c r="C52" s="588" t="s">
        <v>1360</v>
      </c>
      <c r="D52" s="360">
        <f t="shared" si="1"/>
        <v>0</v>
      </c>
      <c r="E52" s="574">
        <f t="shared" si="26"/>
        <v>0</v>
      </c>
      <c r="F52" s="612">
        <v>0</v>
      </c>
      <c r="G52" s="613">
        <v>0</v>
      </c>
      <c r="H52" s="614">
        <v>0</v>
      </c>
      <c r="I52" s="574">
        <f t="shared" si="24"/>
        <v>0</v>
      </c>
      <c r="J52" s="612">
        <v>0</v>
      </c>
      <c r="K52" s="613">
        <v>0</v>
      </c>
      <c r="L52" s="614">
        <v>0</v>
      </c>
      <c r="M52" s="615">
        <v>0</v>
      </c>
      <c r="N52" s="578">
        <f t="shared" si="4"/>
        <v>0</v>
      </c>
      <c r="O52" s="613">
        <v>0</v>
      </c>
      <c r="P52" s="616">
        <v>0</v>
      </c>
      <c r="Q52" s="264">
        <v>0</v>
      </c>
      <c r="R52" s="136" t="s">
        <v>1346</v>
      </c>
      <c r="S52" s="136"/>
      <c r="T52" s="136"/>
      <c r="U52" s="136"/>
      <c r="AC52" s="134"/>
      <c r="AD52" s="134"/>
      <c r="AE52" s="134"/>
      <c r="AF52" s="134"/>
      <c r="AG52" s="134"/>
      <c r="AH52" s="134"/>
      <c r="AI52" s="134"/>
    </row>
    <row r="53" spans="1:35" ht="15" thickBot="1">
      <c r="A53" s="549"/>
      <c r="B53" s="589" t="s">
        <v>603</v>
      </c>
      <c r="C53" s="590" t="s">
        <v>1360</v>
      </c>
      <c r="D53" s="591">
        <f t="shared" si="1"/>
        <v>0</v>
      </c>
      <c r="E53" s="592">
        <f t="shared" si="26"/>
        <v>0</v>
      </c>
      <c r="F53" s="617">
        <v>0</v>
      </c>
      <c r="G53" s="618">
        <v>0</v>
      </c>
      <c r="H53" s="619">
        <v>0</v>
      </c>
      <c r="I53" s="592">
        <f t="shared" si="24"/>
        <v>0</v>
      </c>
      <c r="J53" s="617">
        <v>0</v>
      </c>
      <c r="K53" s="618">
        <v>0</v>
      </c>
      <c r="L53" s="619">
        <v>0</v>
      </c>
      <c r="M53" s="620">
        <v>0</v>
      </c>
      <c r="N53" s="596">
        <f t="shared" si="4"/>
        <v>0</v>
      </c>
      <c r="O53" s="618">
        <v>0</v>
      </c>
      <c r="P53" s="621">
        <v>0</v>
      </c>
      <c r="Q53" s="622">
        <v>0</v>
      </c>
      <c r="R53" s="136" t="s">
        <v>1348</v>
      </c>
      <c r="S53" s="136"/>
      <c r="T53" s="136"/>
      <c r="U53" s="136"/>
      <c r="AC53" s="134"/>
      <c r="AD53" s="134"/>
      <c r="AE53" s="134"/>
      <c r="AF53" s="134"/>
      <c r="AG53" s="134"/>
      <c r="AH53" s="134"/>
      <c r="AI53" s="134"/>
    </row>
    <row r="54" spans="1:35" ht="15.5" thickTop="1" thickBot="1">
      <c r="A54" s="549" t="s">
        <v>604</v>
      </c>
      <c r="B54" s="554" t="s">
        <v>56</v>
      </c>
      <c r="C54" s="554" t="s">
        <v>605</v>
      </c>
      <c r="D54" s="152">
        <f t="shared" ref="D54:Q54" si="32">D55+D59+D64+D67+D70+D73</f>
        <v>308.32779000000005</v>
      </c>
      <c r="E54" s="555">
        <f t="shared" si="32"/>
        <v>109.06746383036149</v>
      </c>
      <c r="F54" s="556">
        <f t="shared" si="32"/>
        <v>5.994368744481342</v>
      </c>
      <c r="G54" s="557">
        <f t="shared" si="32"/>
        <v>21.951859125619119</v>
      </c>
      <c r="H54" s="558">
        <f t="shared" si="32"/>
        <v>81.121235960261018</v>
      </c>
      <c r="I54" s="555">
        <f t="shared" si="32"/>
        <v>189.34863923083503</v>
      </c>
      <c r="J54" s="556">
        <f t="shared" si="32"/>
        <v>132.7026268044628</v>
      </c>
      <c r="K54" s="557">
        <f t="shared" si="32"/>
        <v>52.129179026829554</v>
      </c>
      <c r="L54" s="558">
        <f t="shared" si="32"/>
        <v>4.5168333995426622</v>
      </c>
      <c r="M54" s="555">
        <f t="shared" si="32"/>
        <v>8.1076165321220319</v>
      </c>
      <c r="N54" s="559">
        <f t="shared" si="4"/>
        <v>1.4398954702100546</v>
      </c>
      <c r="O54" s="557">
        <f>O55+O59+O64+O67+O70+O73</f>
        <v>1.4398954702100546</v>
      </c>
      <c r="P54" s="560">
        <f t="shared" si="32"/>
        <v>0</v>
      </c>
      <c r="Q54" s="555">
        <f t="shared" si="32"/>
        <v>0.364174936471439</v>
      </c>
      <c r="R54" s="136"/>
      <c r="S54" s="136"/>
      <c r="T54" s="136"/>
      <c r="U54" s="136"/>
      <c r="AC54" s="134"/>
      <c r="AD54" s="134"/>
      <c r="AE54" s="134"/>
      <c r="AF54" s="134"/>
      <c r="AG54" s="134"/>
      <c r="AH54" s="134"/>
      <c r="AI54" s="134"/>
    </row>
    <row r="55" spans="1:35" ht="15" thickTop="1">
      <c r="A55" s="549"/>
      <c r="B55" s="561" t="s">
        <v>144</v>
      </c>
      <c r="C55" s="562" t="s">
        <v>6</v>
      </c>
      <c r="D55" s="162">
        <f>SUM(D56:D58)</f>
        <v>0</v>
      </c>
      <c r="E55" s="163">
        <f>SUM(F55:H55)</f>
        <v>0</v>
      </c>
      <c r="F55" s="164">
        <f>SUM(F56:F58)</f>
        <v>0</v>
      </c>
      <c r="G55" s="165">
        <f>SUM(G56:G58)</f>
        <v>0</v>
      </c>
      <c r="H55" s="491">
        <f>SUM(H56:H58)</f>
        <v>0</v>
      </c>
      <c r="I55" s="163">
        <f t="shared" ref="I55:I76" si="33">SUM(J55:L55)</f>
        <v>0</v>
      </c>
      <c r="J55" s="164">
        <f t="shared" ref="J55:Q55" si="34">SUM(J56:J58)</f>
        <v>0</v>
      </c>
      <c r="K55" s="165">
        <f t="shared" si="34"/>
        <v>0</v>
      </c>
      <c r="L55" s="491">
        <f t="shared" si="34"/>
        <v>0</v>
      </c>
      <c r="M55" s="163">
        <f t="shared" si="34"/>
        <v>0</v>
      </c>
      <c r="N55" s="167">
        <f t="shared" si="4"/>
        <v>0</v>
      </c>
      <c r="O55" s="165">
        <f>SUM(O56:O58)</f>
        <v>0</v>
      </c>
      <c r="P55" s="166">
        <f t="shared" si="34"/>
        <v>0</v>
      </c>
      <c r="Q55" s="163">
        <f t="shared" si="34"/>
        <v>0</v>
      </c>
      <c r="R55" s="136"/>
      <c r="S55" s="136"/>
      <c r="T55" s="136"/>
      <c r="U55" s="136"/>
      <c r="AC55" s="134"/>
      <c r="AD55" s="134"/>
      <c r="AE55" s="134"/>
      <c r="AF55" s="134"/>
      <c r="AG55" s="134"/>
      <c r="AH55" s="134"/>
      <c r="AI55" s="134"/>
    </row>
    <row r="56" spans="1:35">
      <c r="A56" s="549"/>
      <c r="B56" s="563" t="s">
        <v>404</v>
      </c>
      <c r="C56" s="564" t="s">
        <v>8</v>
      </c>
      <c r="D56" s="340">
        <v>0</v>
      </c>
      <c r="E56" s="336">
        <f>SUM(F56:H56)</f>
        <v>0</v>
      </c>
      <c r="F56" s="382">
        <f t="shared" ref="F56:H58" si="35">IFERROR($D56*F78/100, 0)</f>
        <v>0</v>
      </c>
      <c r="G56" s="383">
        <f t="shared" si="35"/>
        <v>0</v>
      </c>
      <c r="H56" s="623">
        <f t="shared" si="35"/>
        <v>0</v>
      </c>
      <c r="I56" s="336">
        <f t="shared" si="33"/>
        <v>0</v>
      </c>
      <c r="J56" s="382">
        <f t="shared" ref="J56:Q58" si="36">IFERROR($D56*J78/100, 0)</f>
        <v>0</v>
      </c>
      <c r="K56" s="383">
        <f t="shared" si="36"/>
        <v>0</v>
      </c>
      <c r="L56" s="623">
        <f t="shared" si="36"/>
        <v>0</v>
      </c>
      <c r="M56" s="336">
        <f t="shared" si="36"/>
        <v>0</v>
      </c>
      <c r="N56" s="624">
        <f t="shared" si="4"/>
        <v>0</v>
      </c>
      <c r="O56" s="383">
        <f>IFERROR($D56*O78/100, 0)</f>
        <v>0</v>
      </c>
      <c r="P56" s="384">
        <f t="shared" si="36"/>
        <v>0</v>
      </c>
      <c r="Q56" s="336">
        <f t="shared" si="36"/>
        <v>0</v>
      </c>
      <c r="R56" s="136" t="s">
        <v>1318</v>
      </c>
      <c r="S56" s="136"/>
      <c r="T56" s="136"/>
      <c r="U56" s="136"/>
      <c r="AC56" s="134"/>
      <c r="AD56" s="134"/>
      <c r="AE56" s="134"/>
      <c r="AF56" s="134"/>
      <c r="AG56" s="134"/>
      <c r="AH56" s="134"/>
      <c r="AI56" s="134"/>
    </row>
    <row r="57" spans="1:35">
      <c r="A57" s="549"/>
      <c r="B57" s="563" t="s">
        <v>405</v>
      </c>
      <c r="C57" s="564" t="s">
        <v>9</v>
      </c>
      <c r="D57" s="340">
        <v>0</v>
      </c>
      <c r="E57" s="336">
        <f t="shared" si="5"/>
        <v>0</v>
      </c>
      <c r="F57" s="382">
        <f t="shared" si="35"/>
        <v>0</v>
      </c>
      <c r="G57" s="383">
        <f t="shared" si="35"/>
        <v>0</v>
      </c>
      <c r="H57" s="623">
        <f t="shared" si="35"/>
        <v>0</v>
      </c>
      <c r="I57" s="336">
        <f t="shared" si="33"/>
        <v>0</v>
      </c>
      <c r="J57" s="382">
        <f t="shared" si="36"/>
        <v>0</v>
      </c>
      <c r="K57" s="383">
        <f t="shared" si="36"/>
        <v>0</v>
      </c>
      <c r="L57" s="623">
        <f t="shared" si="36"/>
        <v>0</v>
      </c>
      <c r="M57" s="336">
        <f t="shared" si="36"/>
        <v>0</v>
      </c>
      <c r="N57" s="624">
        <f t="shared" si="4"/>
        <v>0</v>
      </c>
      <c r="O57" s="383">
        <f>IFERROR($D57*O79/100, 0)</f>
        <v>0</v>
      </c>
      <c r="P57" s="384">
        <f t="shared" si="36"/>
        <v>0</v>
      </c>
      <c r="Q57" s="336">
        <f t="shared" si="36"/>
        <v>0</v>
      </c>
      <c r="R57" s="136" t="s">
        <v>1320</v>
      </c>
      <c r="S57" s="136"/>
      <c r="T57" s="136"/>
      <c r="U57" s="136"/>
      <c r="AC57" s="134"/>
      <c r="AD57" s="134"/>
      <c r="AE57" s="134"/>
      <c r="AF57" s="134"/>
      <c r="AG57" s="134"/>
      <c r="AH57" s="134"/>
      <c r="AI57" s="134"/>
    </row>
    <row r="58" spans="1:35">
      <c r="A58" s="549"/>
      <c r="B58" s="563" t="s">
        <v>606</v>
      </c>
      <c r="C58" s="564" t="s">
        <v>11</v>
      </c>
      <c r="D58" s="340">
        <v>0</v>
      </c>
      <c r="E58" s="336">
        <f t="shared" si="5"/>
        <v>0</v>
      </c>
      <c r="F58" s="382">
        <f t="shared" si="35"/>
        <v>0</v>
      </c>
      <c r="G58" s="383">
        <f t="shared" si="35"/>
        <v>0</v>
      </c>
      <c r="H58" s="623">
        <f t="shared" si="35"/>
        <v>0</v>
      </c>
      <c r="I58" s="336">
        <f t="shared" si="33"/>
        <v>0</v>
      </c>
      <c r="J58" s="382">
        <f t="shared" si="36"/>
        <v>0</v>
      </c>
      <c r="K58" s="383">
        <f t="shared" si="36"/>
        <v>0</v>
      </c>
      <c r="L58" s="623">
        <f t="shared" si="36"/>
        <v>0</v>
      </c>
      <c r="M58" s="336">
        <f t="shared" si="36"/>
        <v>0</v>
      </c>
      <c r="N58" s="624">
        <f t="shared" si="4"/>
        <v>0</v>
      </c>
      <c r="O58" s="383">
        <f>IFERROR($D58*O80/100, 0)</f>
        <v>0</v>
      </c>
      <c r="P58" s="384">
        <f t="shared" si="36"/>
        <v>0</v>
      </c>
      <c r="Q58" s="336">
        <f t="shared" si="36"/>
        <v>0</v>
      </c>
      <c r="R58" s="136" t="s">
        <v>1322</v>
      </c>
      <c r="S58" s="136"/>
      <c r="T58" s="136"/>
      <c r="U58" s="136"/>
      <c r="AC58" s="134"/>
      <c r="AD58" s="134"/>
      <c r="AE58" s="134"/>
      <c r="AF58" s="134"/>
      <c r="AG58" s="134"/>
      <c r="AH58" s="134"/>
      <c r="AI58" s="134"/>
    </row>
    <row r="59" spans="1:35">
      <c r="A59" s="549"/>
      <c r="B59" s="561" t="s">
        <v>146</v>
      </c>
      <c r="C59" s="565" t="s">
        <v>13</v>
      </c>
      <c r="D59" s="162">
        <f>SUM(D60:D63)</f>
        <v>94.957650000000001</v>
      </c>
      <c r="E59" s="163">
        <f t="shared" si="5"/>
        <v>33.59019327058104</v>
      </c>
      <c r="F59" s="164">
        <f>SUM(F60:F63)</f>
        <v>1.8461234688232244</v>
      </c>
      <c r="G59" s="165">
        <f>SUM(G60:G63)</f>
        <v>6.7606522126982016</v>
      </c>
      <c r="H59" s="491">
        <f>SUM(H60:H63)</f>
        <v>24.983417589059616</v>
      </c>
      <c r="I59" s="163">
        <f t="shared" si="33"/>
        <v>58.314892121978033</v>
      </c>
      <c r="J59" s="164">
        <f t="shared" ref="J59:Q59" si="37">SUM(J60:J63)</f>
        <v>40.869263163657081</v>
      </c>
      <c r="K59" s="165">
        <f t="shared" si="37"/>
        <v>16.054551348799993</v>
      </c>
      <c r="L59" s="491">
        <f t="shared" si="37"/>
        <v>1.3910776095209656</v>
      </c>
      <c r="M59" s="163">
        <f t="shared" si="37"/>
        <v>2.4969536900694473</v>
      </c>
      <c r="N59" s="167">
        <f t="shared" si="4"/>
        <v>0.44345367018909254</v>
      </c>
      <c r="O59" s="165">
        <f>SUM(O60:O63)</f>
        <v>0.44345367018909254</v>
      </c>
      <c r="P59" s="166">
        <f t="shared" si="37"/>
        <v>0</v>
      </c>
      <c r="Q59" s="163">
        <f t="shared" si="37"/>
        <v>0.11215724718238061</v>
      </c>
      <c r="R59" s="136"/>
      <c r="S59" s="136"/>
      <c r="T59" s="136"/>
      <c r="U59" s="136"/>
      <c r="AC59" s="134"/>
      <c r="AD59" s="134"/>
      <c r="AE59" s="134"/>
      <c r="AF59" s="134"/>
      <c r="AG59" s="134"/>
      <c r="AH59" s="134"/>
      <c r="AI59" s="134"/>
    </row>
    <row r="60" spans="1:35">
      <c r="A60" s="549"/>
      <c r="B60" s="563" t="s">
        <v>148</v>
      </c>
      <c r="C60" s="564" t="s">
        <v>15</v>
      </c>
      <c r="D60" s="340">
        <v>89.265119999999996</v>
      </c>
      <c r="E60" s="336">
        <f t="shared" si="5"/>
        <v>31.576525252274138</v>
      </c>
      <c r="F60" s="382">
        <f t="shared" ref="F60:H63" si="38">IFERROR($D60*F81/100, 0)</f>
        <v>1.7354518880713812</v>
      </c>
      <c r="G60" s="383">
        <f t="shared" si="38"/>
        <v>6.3553640074788129</v>
      </c>
      <c r="H60" s="623">
        <f t="shared" si="38"/>
        <v>23.485709356723945</v>
      </c>
      <c r="I60" s="336">
        <f t="shared" si="33"/>
        <v>54.81902556619108</v>
      </c>
      <c r="J60" s="382">
        <f t="shared" ref="J60:Q63" si="39">IFERROR($D60*J81/100, 0)</f>
        <v>38.419228788996243</v>
      </c>
      <c r="K60" s="383">
        <f t="shared" si="39"/>
        <v>15.092111617092392</v>
      </c>
      <c r="L60" s="623">
        <f t="shared" si="39"/>
        <v>1.3076851601024471</v>
      </c>
      <c r="M60" s="336">
        <f t="shared" si="39"/>
        <v>2.3472660789150956</v>
      </c>
      <c r="N60" s="624">
        <f t="shared" si="4"/>
        <v>0.41686946848273698</v>
      </c>
      <c r="O60" s="383">
        <f>IFERROR($D60*O81/100, 0)</f>
        <v>0.41686946848273698</v>
      </c>
      <c r="P60" s="384">
        <f t="shared" si="39"/>
        <v>0</v>
      </c>
      <c r="Q60" s="336">
        <f t="shared" si="39"/>
        <v>0.10543363413695334</v>
      </c>
      <c r="R60" s="136" t="s">
        <v>1324</v>
      </c>
      <c r="S60" s="136"/>
      <c r="T60" s="136"/>
      <c r="U60" s="136"/>
      <c r="AC60" s="134"/>
      <c r="AD60" s="134"/>
      <c r="AE60" s="134"/>
      <c r="AF60" s="134"/>
      <c r="AG60" s="134"/>
      <c r="AH60" s="134"/>
      <c r="AI60" s="134"/>
    </row>
    <row r="61" spans="1:35">
      <c r="A61" s="549"/>
      <c r="B61" s="563" t="s">
        <v>150</v>
      </c>
      <c r="C61" s="564" t="s">
        <v>588</v>
      </c>
      <c r="D61" s="340">
        <v>0</v>
      </c>
      <c r="E61" s="336">
        <f t="shared" si="5"/>
        <v>0</v>
      </c>
      <c r="F61" s="382">
        <f t="shared" si="38"/>
        <v>0</v>
      </c>
      <c r="G61" s="383">
        <f t="shared" si="38"/>
        <v>0</v>
      </c>
      <c r="H61" s="623">
        <f t="shared" si="38"/>
        <v>0</v>
      </c>
      <c r="I61" s="336">
        <f t="shared" si="33"/>
        <v>0</v>
      </c>
      <c r="J61" s="382">
        <f t="shared" si="39"/>
        <v>0</v>
      </c>
      <c r="K61" s="383">
        <f t="shared" si="39"/>
        <v>0</v>
      </c>
      <c r="L61" s="623">
        <f t="shared" si="39"/>
        <v>0</v>
      </c>
      <c r="M61" s="336">
        <f t="shared" si="39"/>
        <v>0</v>
      </c>
      <c r="N61" s="624">
        <f t="shared" si="4"/>
        <v>0</v>
      </c>
      <c r="O61" s="383">
        <f>IFERROR($D61*O82/100, 0)</f>
        <v>0</v>
      </c>
      <c r="P61" s="384">
        <f t="shared" si="39"/>
        <v>0</v>
      </c>
      <c r="Q61" s="336">
        <f t="shared" si="39"/>
        <v>0</v>
      </c>
      <c r="R61" s="475" t="s">
        <v>1361</v>
      </c>
      <c r="S61" s="475" t="s">
        <v>1362</v>
      </c>
      <c r="T61" s="475" t="s">
        <v>1363</v>
      </c>
      <c r="U61" s="475" t="s">
        <v>1364</v>
      </c>
      <c r="AC61" s="134"/>
      <c r="AD61" s="134"/>
      <c r="AE61" s="134"/>
      <c r="AF61" s="134"/>
      <c r="AG61" s="134"/>
      <c r="AH61" s="134"/>
      <c r="AI61" s="134"/>
    </row>
    <row r="62" spans="1:35">
      <c r="A62" s="549"/>
      <c r="B62" s="563" t="s">
        <v>152</v>
      </c>
      <c r="C62" s="564" t="s">
        <v>21</v>
      </c>
      <c r="D62" s="340">
        <v>0</v>
      </c>
      <c r="E62" s="336">
        <f t="shared" si="5"/>
        <v>0</v>
      </c>
      <c r="F62" s="382">
        <f t="shared" si="38"/>
        <v>0</v>
      </c>
      <c r="G62" s="383">
        <f t="shared" si="38"/>
        <v>0</v>
      </c>
      <c r="H62" s="623">
        <f t="shared" si="38"/>
        <v>0</v>
      </c>
      <c r="I62" s="336">
        <f t="shared" si="33"/>
        <v>0</v>
      </c>
      <c r="J62" s="382">
        <f t="shared" si="39"/>
        <v>0</v>
      </c>
      <c r="K62" s="383">
        <f t="shared" si="39"/>
        <v>0</v>
      </c>
      <c r="L62" s="623">
        <f t="shared" si="39"/>
        <v>0</v>
      </c>
      <c r="M62" s="336">
        <f t="shared" si="39"/>
        <v>0</v>
      </c>
      <c r="N62" s="624">
        <f t="shared" si="4"/>
        <v>0</v>
      </c>
      <c r="O62" s="383">
        <f>IFERROR($D62*O83/100, 0)</f>
        <v>0</v>
      </c>
      <c r="P62" s="384">
        <f t="shared" si="39"/>
        <v>0</v>
      </c>
      <c r="Q62" s="336">
        <f t="shared" si="39"/>
        <v>0</v>
      </c>
      <c r="R62" s="475" t="s">
        <v>1328</v>
      </c>
      <c r="S62" s="136"/>
      <c r="T62" s="136"/>
      <c r="U62" s="136"/>
      <c r="AC62" s="134"/>
      <c r="AD62" s="134"/>
      <c r="AE62" s="134"/>
      <c r="AF62" s="134"/>
      <c r="AG62" s="134"/>
      <c r="AH62" s="134"/>
      <c r="AI62" s="134"/>
    </row>
    <row r="63" spans="1:35" ht="39">
      <c r="A63" s="549"/>
      <c r="B63" s="563" t="s">
        <v>607</v>
      </c>
      <c r="C63" s="564" t="s">
        <v>590</v>
      </c>
      <c r="D63" s="340">
        <v>5.6925300000000005</v>
      </c>
      <c r="E63" s="336">
        <f t="shared" si="5"/>
        <v>2.0136680183069053</v>
      </c>
      <c r="F63" s="382">
        <f t="shared" si="38"/>
        <v>0.11067158075184329</v>
      </c>
      <c r="G63" s="383">
        <f t="shared" si="38"/>
        <v>0.40528820521938885</v>
      </c>
      <c r="H63" s="623">
        <f t="shared" si="38"/>
        <v>1.4977082323356734</v>
      </c>
      <c r="I63" s="336">
        <f t="shared" si="33"/>
        <v>3.4958665557869608</v>
      </c>
      <c r="J63" s="382">
        <f t="shared" si="39"/>
        <v>2.4500343746608397</v>
      </c>
      <c r="K63" s="383">
        <f t="shared" si="39"/>
        <v>0.96243973170760266</v>
      </c>
      <c r="L63" s="623">
        <f t="shared" si="39"/>
        <v>8.3392449418518491E-2</v>
      </c>
      <c r="M63" s="336">
        <f t="shared" si="39"/>
        <v>0.14968761115435178</v>
      </c>
      <c r="N63" s="624">
        <f t="shared" si="4"/>
        <v>2.6584201706355573E-2</v>
      </c>
      <c r="O63" s="383">
        <f>IFERROR($D63*O84/100, 0)</f>
        <v>2.6584201706355573E-2</v>
      </c>
      <c r="P63" s="384">
        <f t="shared" si="39"/>
        <v>0</v>
      </c>
      <c r="Q63" s="336">
        <f t="shared" si="39"/>
        <v>6.7236130454272737E-3</v>
      </c>
      <c r="R63" s="475" t="s">
        <v>1330</v>
      </c>
      <c r="S63" s="136"/>
      <c r="T63" s="136"/>
      <c r="U63" s="136"/>
      <c r="AC63" s="134"/>
      <c r="AD63" s="134"/>
      <c r="AE63" s="134"/>
      <c r="AF63" s="134"/>
      <c r="AG63" s="134"/>
      <c r="AH63" s="134"/>
      <c r="AI63" s="134"/>
    </row>
    <row r="64" spans="1:35">
      <c r="A64" s="549"/>
      <c r="B64" s="561" t="s">
        <v>154</v>
      </c>
      <c r="C64" s="567" t="s">
        <v>25</v>
      </c>
      <c r="D64" s="162">
        <f>D65+D66</f>
        <v>110.67646000000002</v>
      </c>
      <c r="E64" s="163">
        <f t="shared" si="5"/>
        <v>39.150544288993387</v>
      </c>
      <c r="F64" s="164">
        <f>F65+F66</f>
        <v>2.1517214279447194</v>
      </c>
      <c r="G64" s="165">
        <f>G65+G66</f>
        <v>7.87977644973948</v>
      </c>
      <c r="H64" s="491">
        <f>H65+H66</f>
        <v>29.119046411309185</v>
      </c>
      <c r="I64" s="163">
        <f t="shared" si="33"/>
        <v>67.968044968914242</v>
      </c>
      <c r="J64" s="164">
        <f t="shared" ref="J64:Q64" si="40">J65+J66</f>
        <v>47.634554664758106</v>
      </c>
      <c r="K64" s="165">
        <f t="shared" si="40"/>
        <v>18.712140729824391</v>
      </c>
      <c r="L64" s="491">
        <f t="shared" si="40"/>
        <v>1.6213495743317445</v>
      </c>
      <c r="M64" s="163">
        <f t="shared" si="40"/>
        <v>2.9102867983866876</v>
      </c>
      <c r="N64" s="167">
        <f t="shared" si="4"/>
        <v>0.51686075203563175</v>
      </c>
      <c r="O64" s="165">
        <f>O65+O66</f>
        <v>0.51686075203563175</v>
      </c>
      <c r="P64" s="166">
        <f t="shared" si="40"/>
        <v>0</v>
      </c>
      <c r="Q64" s="163">
        <f t="shared" si="40"/>
        <v>0.13072319167008517</v>
      </c>
      <c r="R64" s="136"/>
      <c r="S64" s="136"/>
      <c r="T64" s="136"/>
      <c r="U64" s="136"/>
      <c r="AC64" s="134"/>
      <c r="AD64" s="134"/>
      <c r="AE64" s="134"/>
      <c r="AF64" s="134"/>
      <c r="AG64" s="134"/>
      <c r="AH64" s="134"/>
      <c r="AI64" s="134"/>
    </row>
    <row r="65" spans="1:35" ht="52.5">
      <c r="A65" s="549"/>
      <c r="B65" s="563" t="s">
        <v>406</v>
      </c>
      <c r="C65" s="568" t="s">
        <v>591</v>
      </c>
      <c r="D65" s="340">
        <v>110.67646000000002</v>
      </c>
      <c r="E65" s="336">
        <f t="shared" si="5"/>
        <v>39.150544288993387</v>
      </c>
      <c r="F65" s="382">
        <f t="shared" ref="F65:H66" si="41">IFERROR($D65*F85/100, 0)</f>
        <v>2.1517214279447194</v>
      </c>
      <c r="G65" s="383">
        <f t="shared" si="41"/>
        <v>7.87977644973948</v>
      </c>
      <c r="H65" s="623">
        <f t="shared" si="41"/>
        <v>29.119046411309185</v>
      </c>
      <c r="I65" s="336">
        <f t="shared" si="33"/>
        <v>67.968044968914242</v>
      </c>
      <c r="J65" s="382">
        <f t="shared" ref="J65:Q66" si="42">IFERROR($D65*J85/100, 0)</f>
        <v>47.634554664758106</v>
      </c>
      <c r="K65" s="383">
        <f t="shared" si="42"/>
        <v>18.712140729824391</v>
      </c>
      <c r="L65" s="623">
        <f t="shared" si="42"/>
        <v>1.6213495743317445</v>
      </c>
      <c r="M65" s="336">
        <f t="shared" si="42"/>
        <v>2.9102867983866876</v>
      </c>
      <c r="N65" s="624">
        <f t="shared" si="4"/>
        <v>0.51686075203563175</v>
      </c>
      <c r="O65" s="383">
        <f>IFERROR($D65*O85/100, 0)</f>
        <v>0.51686075203563175</v>
      </c>
      <c r="P65" s="384">
        <f t="shared" si="42"/>
        <v>0</v>
      </c>
      <c r="Q65" s="336">
        <f t="shared" si="42"/>
        <v>0.13072319167008517</v>
      </c>
      <c r="R65" s="475" t="s">
        <v>1332</v>
      </c>
      <c r="S65" s="136"/>
      <c r="T65" s="136"/>
      <c r="U65" s="136"/>
      <c r="AC65" s="134"/>
      <c r="AD65" s="134"/>
      <c r="AE65" s="134"/>
      <c r="AF65" s="134"/>
      <c r="AG65" s="134"/>
      <c r="AH65" s="134"/>
      <c r="AI65" s="134"/>
    </row>
    <row r="66" spans="1:35">
      <c r="A66" s="549"/>
      <c r="B66" s="563" t="s">
        <v>608</v>
      </c>
      <c r="C66" s="568" t="s">
        <v>29</v>
      </c>
      <c r="D66" s="340">
        <v>0</v>
      </c>
      <c r="E66" s="336">
        <f t="shared" si="5"/>
        <v>0</v>
      </c>
      <c r="F66" s="382">
        <f t="shared" si="41"/>
        <v>0</v>
      </c>
      <c r="G66" s="383">
        <f t="shared" si="41"/>
        <v>0</v>
      </c>
      <c r="H66" s="623">
        <f t="shared" si="41"/>
        <v>0</v>
      </c>
      <c r="I66" s="336">
        <f t="shared" si="33"/>
        <v>0</v>
      </c>
      <c r="J66" s="382">
        <f t="shared" si="42"/>
        <v>0</v>
      </c>
      <c r="K66" s="383">
        <f t="shared" si="42"/>
        <v>0</v>
      </c>
      <c r="L66" s="623">
        <f t="shared" si="42"/>
        <v>0</v>
      </c>
      <c r="M66" s="336">
        <f t="shared" si="42"/>
        <v>0</v>
      </c>
      <c r="N66" s="624">
        <f t="shared" si="4"/>
        <v>0</v>
      </c>
      <c r="O66" s="383">
        <f>IFERROR($D66*O86/100, 0)</f>
        <v>0</v>
      </c>
      <c r="P66" s="384">
        <f t="shared" si="42"/>
        <v>0</v>
      </c>
      <c r="Q66" s="336">
        <f t="shared" si="42"/>
        <v>0</v>
      </c>
      <c r="R66" s="475" t="s">
        <v>1334</v>
      </c>
      <c r="S66" s="136"/>
      <c r="T66" s="136"/>
      <c r="U66" s="136"/>
      <c r="AC66" s="134"/>
      <c r="AD66" s="134"/>
      <c r="AE66" s="134"/>
      <c r="AF66" s="134"/>
      <c r="AG66" s="134"/>
      <c r="AH66" s="134"/>
      <c r="AI66" s="134"/>
    </row>
    <row r="67" spans="1:35">
      <c r="A67" s="549"/>
      <c r="B67" s="561" t="s">
        <v>407</v>
      </c>
      <c r="C67" s="567" t="s">
        <v>31</v>
      </c>
      <c r="D67" s="162">
        <f>D68+D69</f>
        <v>56.876999999999988</v>
      </c>
      <c r="E67" s="163">
        <f t="shared" si="5"/>
        <v>20.119594605077502</v>
      </c>
      <c r="F67" s="164">
        <f>F68+F69</f>
        <v>1.1057767808729315</v>
      </c>
      <c r="G67" s="165">
        <f>G68+G69</f>
        <v>4.0494432613026499</v>
      </c>
      <c r="H67" s="491">
        <f>H68+H69</f>
        <v>14.964374562901922</v>
      </c>
      <c r="I67" s="163">
        <f t="shared" si="33"/>
        <v>34.929003816140614</v>
      </c>
      <c r="J67" s="164">
        <f t="shared" ref="J67:Q67" si="43">J68+J69</f>
        <v>24.47955568571172</v>
      </c>
      <c r="K67" s="165">
        <f t="shared" si="43"/>
        <v>9.616231204812852</v>
      </c>
      <c r="L67" s="491">
        <f t="shared" si="43"/>
        <v>0.83321692561603977</v>
      </c>
      <c r="M67" s="163">
        <f t="shared" si="43"/>
        <v>1.4956060415362</v>
      </c>
      <c r="N67" s="167">
        <f t="shared" si="4"/>
        <v>0.26561645532871769</v>
      </c>
      <c r="O67" s="165">
        <f>O68+O69</f>
        <v>0.26561645532871769</v>
      </c>
      <c r="P67" s="166">
        <f t="shared" si="43"/>
        <v>0</v>
      </c>
      <c r="Q67" s="163">
        <f t="shared" si="43"/>
        <v>6.7179081916962563E-2</v>
      </c>
      <c r="R67" s="136"/>
      <c r="S67" s="136"/>
      <c r="T67" s="136"/>
      <c r="U67" s="136"/>
      <c r="AC67" s="134"/>
      <c r="AD67" s="134"/>
      <c r="AE67" s="134"/>
      <c r="AF67" s="134"/>
      <c r="AG67" s="134"/>
      <c r="AH67" s="134"/>
      <c r="AI67" s="134"/>
    </row>
    <row r="68" spans="1:35">
      <c r="A68" s="549"/>
      <c r="B68" s="563" t="s">
        <v>408</v>
      </c>
      <c r="C68" s="568" t="s">
        <v>593</v>
      </c>
      <c r="D68" s="340">
        <v>0</v>
      </c>
      <c r="E68" s="336">
        <f t="shared" si="5"/>
        <v>0</v>
      </c>
      <c r="F68" s="382">
        <f t="shared" ref="F68:H69" si="44">IFERROR($D68*F87/100, 0)</f>
        <v>0</v>
      </c>
      <c r="G68" s="383">
        <f t="shared" si="44"/>
        <v>0</v>
      </c>
      <c r="H68" s="623">
        <f t="shared" si="44"/>
        <v>0</v>
      </c>
      <c r="I68" s="336">
        <f t="shared" si="33"/>
        <v>0</v>
      </c>
      <c r="J68" s="382">
        <f t="shared" ref="J68:Q69" si="45">IFERROR($D68*J87/100, 0)</f>
        <v>0</v>
      </c>
      <c r="K68" s="383">
        <f t="shared" si="45"/>
        <v>0</v>
      </c>
      <c r="L68" s="623">
        <f t="shared" si="45"/>
        <v>0</v>
      </c>
      <c r="M68" s="336">
        <f t="shared" si="45"/>
        <v>0</v>
      </c>
      <c r="N68" s="624">
        <f t="shared" si="4"/>
        <v>0</v>
      </c>
      <c r="O68" s="383">
        <f>IFERROR($D68*O87/100, 0)</f>
        <v>0</v>
      </c>
      <c r="P68" s="384">
        <f t="shared" si="45"/>
        <v>0</v>
      </c>
      <c r="Q68" s="336">
        <f t="shared" si="45"/>
        <v>0</v>
      </c>
      <c r="R68" s="475" t="s">
        <v>1336</v>
      </c>
      <c r="S68" s="136"/>
      <c r="T68" s="136"/>
      <c r="U68" s="136"/>
      <c r="AC68" s="134"/>
      <c r="AD68" s="134"/>
      <c r="AE68" s="134"/>
      <c r="AF68" s="134"/>
      <c r="AG68" s="134"/>
      <c r="AH68" s="134"/>
      <c r="AI68" s="134"/>
    </row>
    <row r="69" spans="1:35" ht="26.5">
      <c r="A69" s="549"/>
      <c r="B69" s="563" t="s">
        <v>409</v>
      </c>
      <c r="C69" s="605" t="s">
        <v>595</v>
      </c>
      <c r="D69" s="340">
        <v>56.876999999999988</v>
      </c>
      <c r="E69" s="336">
        <f t="shared" si="5"/>
        <v>20.119594605077502</v>
      </c>
      <c r="F69" s="382">
        <f t="shared" si="44"/>
        <v>1.1057767808729315</v>
      </c>
      <c r="G69" s="383">
        <f t="shared" si="44"/>
        <v>4.0494432613026499</v>
      </c>
      <c r="H69" s="623">
        <f t="shared" si="44"/>
        <v>14.964374562901922</v>
      </c>
      <c r="I69" s="336">
        <f t="shared" si="33"/>
        <v>34.929003816140614</v>
      </c>
      <c r="J69" s="382">
        <f t="shared" si="45"/>
        <v>24.47955568571172</v>
      </c>
      <c r="K69" s="383">
        <f t="shared" si="45"/>
        <v>9.616231204812852</v>
      </c>
      <c r="L69" s="623">
        <f t="shared" si="45"/>
        <v>0.83321692561603977</v>
      </c>
      <c r="M69" s="336">
        <f t="shared" si="45"/>
        <v>1.4956060415362</v>
      </c>
      <c r="N69" s="624">
        <f t="shared" si="4"/>
        <v>0.26561645532871769</v>
      </c>
      <c r="O69" s="383">
        <f>IFERROR($D69*O88/100, 0)</f>
        <v>0.26561645532871769</v>
      </c>
      <c r="P69" s="384">
        <f t="shared" si="45"/>
        <v>0</v>
      </c>
      <c r="Q69" s="336">
        <f t="shared" si="45"/>
        <v>6.7179081916962563E-2</v>
      </c>
      <c r="R69" s="475" t="s">
        <v>1338</v>
      </c>
      <c r="S69" s="136"/>
      <c r="T69" s="136"/>
      <c r="U69" s="136"/>
      <c r="AC69" s="134"/>
      <c r="AD69" s="134"/>
      <c r="AE69" s="134"/>
      <c r="AF69" s="134"/>
      <c r="AG69" s="134"/>
      <c r="AH69" s="134"/>
      <c r="AI69" s="134"/>
    </row>
    <row r="70" spans="1:35">
      <c r="A70" s="549"/>
      <c r="B70" s="561" t="s">
        <v>413</v>
      </c>
      <c r="C70" s="573" t="s">
        <v>37</v>
      </c>
      <c r="D70" s="360">
        <f>D71+D72</f>
        <v>45.816679999999998</v>
      </c>
      <c r="E70" s="574">
        <f t="shared" si="5"/>
        <v>16.207131665709557</v>
      </c>
      <c r="F70" s="575">
        <f>F71+F72</f>
        <v>0.89074706684046689</v>
      </c>
      <c r="G70" s="576">
        <f>G71+G72</f>
        <v>3.2619872018787897</v>
      </c>
      <c r="H70" s="577">
        <f>H71+H72</f>
        <v>12.0543973969903</v>
      </c>
      <c r="I70" s="574">
        <f t="shared" si="33"/>
        <v>28.136698323802122</v>
      </c>
      <c r="J70" s="575">
        <f t="shared" ref="J70:Q70" si="46">J71+J72</f>
        <v>19.719253290335892</v>
      </c>
      <c r="K70" s="576">
        <f t="shared" si="46"/>
        <v>7.7462557433923198</v>
      </c>
      <c r="L70" s="577">
        <f t="shared" si="46"/>
        <v>0.67118929007391226</v>
      </c>
      <c r="M70" s="574">
        <f t="shared" si="46"/>
        <v>1.2047700021296972</v>
      </c>
      <c r="N70" s="578">
        <f t="shared" si="4"/>
        <v>0.21396459265661266</v>
      </c>
      <c r="O70" s="576">
        <f>O71+O72</f>
        <v>0.21396459265661266</v>
      </c>
      <c r="P70" s="606">
        <f t="shared" si="46"/>
        <v>0</v>
      </c>
      <c r="Q70" s="574">
        <f t="shared" si="46"/>
        <v>5.4115415702010672E-2</v>
      </c>
      <c r="R70" s="136"/>
      <c r="S70" s="136"/>
      <c r="T70" s="136"/>
      <c r="U70" s="136"/>
      <c r="AC70" s="134"/>
      <c r="AD70" s="134"/>
      <c r="AE70" s="134"/>
      <c r="AF70" s="134"/>
      <c r="AG70" s="134"/>
      <c r="AH70" s="134"/>
      <c r="AI70" s="134"/>
    </row>
    <row r="71" spans="1:35">
      <c r="A71" s="549"/>
      <c r="B71" s="579" t="s">
        <v>609</v>
      </c>
      <c r="C71" s="580" t="s">
        <v>39</v>
      </c>
      <c r="D71" s="350">
        <v>13.80007</v>
      </c>
      <c r="E71" s="336">
        <f t="shared" si="5"/>
        <v>4.8816184735779302</v>
      </c>
      <c r="F71" s="382">
        <f t="shared" ref="F71:H72" si="47">IFERROR($D71*F89/100, 0)</f>
        <v>0.26829468819419305</v>
      </c>
      <c r="G71" s="383">
        <f t="shared" si="47"/>
        <v>0.98251666696564288</v>
      </c>
      <c r="H71" s="623">
        <f t="shared" si="47"/>
        <v>3.6308071184180943</v>
      </c>
      <c r="I71" s="336">
        <f t="shared" si="33"/>
        <v>8.4748263391706242</v>
      </c>
      <c r="J71" s="382">
        <f t="shared" ref="J71:Q72" si="48">IFERROR($D71*J89/100, 0)</f>
        <v>5.9394760981015136</v>
      </c>
      <c r="K71" s="383">
        <f t="shared" si="48"/>
        <v>2.3331867672803015</v>
      </c>
      <c r="L71" s="623">
        <f t="shared" si="48"/>
        <v>0.20216347378880997</v>
      </c>
      <c r="M71" s="336">
        <f t="shared" si="48"/>
        <v>0.36287898562903231</v>
      </c>
      <c r="N71" s="624">
        <f t="shared" si="4"/>
        <v>6.44465368547599E-2</v>
      </c>
      <c r="O71" s="383">
        <f>IFERROR($D71*O89/100, 0)</f>
        <v>6.44465368547599E-2</v>
      </c>
      <c r="P71" s="384">
        <f t="shared" si="48"/>
        <v>0</v>
      </c>
      <c r="Q71" s="336">
        <f t="shared" si="48"/>
        <v>1.6299664767653318E-2</v>
      </c>
      <c r="R71" s="136" t="s">
        <v>1340</v>
      </c>
      <c r="S71" s="136"/>
      <c r="T71" s="136"/>
      <c r="U71" s="136"/>
      <c r="AC71" s="134"/>
      <c r="AD71" s="134"/>
      <c r="AE71" s="134"/>
      <c r="AF71" s="134"/>
      <c r="AG71" s="134"/>
      <c r="AH71" s="134"/>
      <c r="AI71" s="134"/>
    </row>
    <row r="72" spans="1:35" ht="26.5">
      <c r="A72" s="549"/>
      <c r="B72" s="579" t="s">
        <v>610</v>
      </c>
      <c r="C72" s="584" t="s">
        <v>41</v>
      </c>
      <c r="D72" s="270">
        <v>32.01661</v>
      </c>
      <c r="E72" s="336">
        <f t="shared" si="5"/>
        <v>11.325513192131627</v>
      </c>
      <c r="F72" s="382">
        <f t="shared" si="47"/>
        <v>0.62245237864627379</v>
      </c>
      <c r="G72" s="383">
        <f t="shared" si="47"/>
        <v>2.2794705349131466</v>
      </c>
      <c r="H72" s="623">
        <f t="shared" si="47"/>
        <v>8.4235902785722061</v>
      </c>
      <c r="I72" s="336">
        <f t="shared" si="33"/>
        <v>19.661871984631503</v>
      </c>
      <c r="J72" s="382">
        <f t="shared" si="48"/>
        <v>13.779777192234381</v>
      </c>
      <c r="K72" s="383">
        <f t="shared" si="48"/>
        <v>5.4130689761120188</v>
      </c>
      <c r="L72" s="623">
        <f t="shared" si="48"/>
        <v>0.46902581628510226</v>
      </c>
      <c r="M72" s="336">
        <f t="shared" si="48"/>
        <v>0.841891016500665</v>
      </c>
      <c r="N72" s="624">
        <f t="shared" si="4"/>
        <v>0.14951805580185276</v>
      </c>
      <c r="O72" s="383">
        <f>IFERROR($D72*O90/100, 0)</f>
        <v>0.14951805580185276</v>
      </c>
      <c r="P72" s="384">
        <f t="shared" si="48"/>
        <v>0</v>
      </c>
      <c r="Q72" s="336">
        <f t="shared" si="48"/>
        <v>3.7815750934357358E-2</v>
      </c>
      <c r="R72" s="136" t="s">
        <v>1342</v>
      </c>
      <c r="S72" s="136"/>
      <c r="T72" s="136"/>
      <c r="U72" s="136"/>
      <c r="AC72" s="134"/>
      <c r="AD72" s="134"/>
      <c r="AE72" s="134"/>
      <c r="AF72" s="134"/>
      <c r="AG72" s="134"/>
      <c r="AH72" s="134"/>
      <c r="AI72" s="134"/>
    </row>
    <row r="73" spans="1:35">
      <c r="A73" s="549"/>
      <c r="B73" s="585" t="s">
        <v>414</v>
      </c>
      <c r="C73" s="586" t="s">
        <v>596</v>
      </c>
      <c r="D73" s="360">
        <f>D74+D75+D76</f>
        <v>0</v>
      </c>
      <c r="E73" s="574">
        <f t="shared" ref="E73:Q73" si="49">E74+E75+E76</f>
        <v>0</v>
      </c>
      <c r="F73" s="360">
        <f t="shared" si="49"/>
        <v>0</v>
      </c>
      <c r="G73" s="566">
        <f t="shared" si="49"/>
        <v>0</v>
      </c>
      <c r="H73" s="566">
        <f t="shared" si="49"/>
        <v>0</v>
      </c>
      <c r="I73" s="574">
        <f t="shared" si="49"/>
        <v>0</v>
      </c>
      <c r="J73" s="360">
        <f t="shared" si="49"/>
        <v>0</v>
      </c>
      <c r="K73" s="566">
        <f t="shared" si="49"/>
        <v>0</v>
      </c>
      <c r="L73" s="566">
        <f t="shared" si="49"/>
        <v>0</v>
      </c>
      <c r="M73" s="356">
        <f t="shared" si="49"/>
        <v>0</v>
      </c>
      <c r="N73" s="578">
        <f t="shared" ref="N73:N76" si="50">+O73+P73</f>
        <v>0</v>
      </c>
      <c r="O73" s="566">
        <f>O74+O75+O76</f>
        <v>0</v>
      </c>
      <c r="P73" s="359">
        <f t="shared" si="49"/>
        <v>0</v>
      </c>
      <c r="Q73" s="356">
        <f t="shared" si="49"/>
        <v>0</v>
      </c>
      <c r="R73" s="136"/>
      <c r="S73" s="136"/>
      <c r="T73" s="136"/>
      <c r="U73" s="136"/>
      <c r="AC73" s="134"/>
      <c r="AD73" s="134"/>
      <c r="AE73" s="134"/>
      <c r="AF73" s="134"/>
      <c r="AG73" s="134"/>
      <c r="AH73" s="134"/>
      <c r="AI73" s="134"/>
    </row>
    <row r="74" spans="1:35">
      <c r="A74" s="549"/>
      <c r="B74" s="587" t="s">
        <v>415</v>
      </c>
      <c r="C74" s="588" t="s">
        <v>1360</v>
      </c>
      <c r="D74" s="270">
        <v>0</v>
      </c>
      <c r="E74" s="336">
        <f>SUM(F74:H74)</f>
        <v>0</v>
      </c>
      <c r="F74" s="382">
        <f t="shared" ref="F74:H76" si="51">IFERROR($D74*F91/100, 0)</f>
        <v>0</v>
      </c>
      <c r="G74" s="383">
        <f t="shared" si="51"/>
        <v>0</v>
      </c>
      <c r="H74" s="623">
        <f t="shared" si="51"/>
        <v>0</v>
      </c>
      <c r="I74" s="336">
        <f t="shared" si="33"/>
        <v>0</v>
      </c>
      <c r="J74" s="382">
        <f t="shared" ref="J74:Q76" si="52">IFERROR($D74*J91/100, 0)</f>
        <v>0</v>
      </c>
      <c r="K74" s="383">
        <f t="shared" si="52"/>
        <v>0</v>
      </c>
      <c r="L74" s="623">
        <f t="shared" si="52"/>
        <v>0</v>
      </c>
      <c r="M74" s="336">
        <f t="shared" si="52"/>
        <v>0</v>
      </c>
      <c r="N74" s="624">
        <f t="shared" si="50"/>
        <v>0</v>
      </c>
      <c r="O74" s="383">
        <f>IFERROR($D74*O91/100, 0)</f>
        <v>0</v>
      </c>
      <c r="P74" s="384">
        <f t="shared" si="52"/>
        <v>0</v>
      </c>
      <c r="Q74" s="336">
        <f t="shared" si="52"/>
        <v>0</v>
      </c>
      <c r="R74" s="136" t="s">
        <v>1344</v>
      </c>
      <c r="S74" s="136"/>
      <c r="T74" s="136"/>
      <c r="U74" s="136"/>
      <c r="AC74" s="134"/>
      <c r="AD74" s="134"/>
      <c r="AE74" s="134"/>
      <c r="AF74" s="134"/>
      <c r="AG74" s="134"/>
      <c r="AH74" s="134"/>
      <c r="AI74" s="134"/>
    </row>
    <row r="75" spans="1:35">
      <c r="A75" s="549"/>
      <c r="B75" s="579" t="s">
        <v>416</v>
      </c>
      <c r="C75" s="588" t="s">
        <v>1360</v>
      </c>
      <c r="D75" s="270">
        <v>0</v>
      </c>
      <c r="E75" s="336">
        <f>SUM(F75:H75)</f>
        <v>0</v>
      </c>
      <c r="F75" s="382">
        <f t="shared" si="51"/>
        <v>0</v>
      </c>
      <c r="G75" s="383">
        <f t="shared" si="51"/>
        <v>0</v>
      </c>
      <c r="H75" s="623">
        <f t="shared" si="51"/>
        <v>0</v>
      </c>
      <c r="I75" s="336">
        <f t="shared" si="33"/>
        <v>0</v>
      </c>
      <c r="J75" s="382">
        <f t="shared" si="52"/>
        <v>0</v>
      </c>
      <c r="K75" s="383">
        <f t="shared" si="52"/>
        <v>0</v>
      </c>
      <c r="L75" s="623">
        <f t="shared" si="52"/>
        <v>0</v>
      </c>
      <c r="M75" s="336">
        <f t="shared" si="52"/>
        <v>0</v>
      </c>
      <c r="N75" s="624">
        <f t="shared" si="50"/>
        <v>0</v>
      </c>
      <c r="O75" s="383">
        <f>IFERROR($D75*O92/100, 0)</f>
        <v>0</v>
      </c>
      <c r="P75" s="384">
        <f t="shared" si="52"/>
        <v>0</v>
      </c>
      <c r="Q75" s="336">
        <f t="shared" si="52"/>
        <v>0</v>
      </c>
      <c r="R75" s="136" t="s">
        <v>1346</v>
      </c>
      <c r="S75" s="136"/>
      <c r="T75" s="136"/>
      <c r="U75" s="136"/>
      <c r="AC75" s="134"/>
      <c r="AD75" s="134"/>
      <c r="AE75" s="134"/>
      <c r="AF75" s="134"/>
      <c r="AG75" s="134"/>
      <c r="AH75" s="134"/>
      <c r="AI75" s="134"/>
    </row>
    <row r="76" spans="1:35" ht="15" thickBot="1">
      <c r="A76" s="549"/>
      <c r="B76" s="625" t="s">
        <v>417</v>
      </c>
      <c r="C76" s="590" t="s">
        <v>1360</v>
      </c>
      <c r="D76" s="350">
        <v>0</v>
      </c>
      <c r="E76" s="626">
        <f>SUM(F76:H76)</f>
        <v>0</v>
      </c>
      <c r="F76" s="627">
        <f t="shared" si="51"/>
        <v>0</v>
      </c>
      <c r="G76" s="628">
        <f t="shared" si="51"/>
        <v>0</v>
      </c>
      <c r="H76" s="629">
        <f t="shared" si="51"/>
        <v>0</v>
      </c>
      <c r="I76" s="630">
        <f t="shared" si="33"/>
        <v>0</v>
      </c>
      <c r="J76" s="627">
        <f t="shared" si="52"/>
        <v>0</v>
      </c>
      <c r="K76" s="628">
        <f t="shared" si="52"/>
        <v>0</v>
      </c>
      <c r="L76" s="629">
        <f t="shared" si="52"/>
        <v>0</v>
      </c>
      <c r="M76" s="630">
        <f t="shared" si="52"/>
        <v>0</v>
      </c>
      <c r="N76" s="631">
        <f t="shared" si="50"/>
        <v>0</v>
      </c>
      <c r="O76" s="628">
        <f>IFERROR($D76*O93/100, 0)</f>
        <v>0</v>
      </c>
      <c r="P76" s="632">
        <f t="shared" si="52"/>
        <v>0</v>
      </c>
      <c r="Q76" s="630">
        <f t="shared" si="52"/>
        <v>0</v>
      </c>
      <c r="R76" s="136" t="s">
        <v>1348</v>
      </c>
      <c r="S76" s="136"/>
      <c r="T76" s="136"/>
      <c r="U76" s="136"/>
      <c r="AC76" s="134"/>
      <c r="AD76" s="134"/>
      <c r="AE76" s="134"/>
      <c r="AF76" s="134"/>
      <c r="AG76" s="134"/>
      <c r="AH76" s="134"/>
      <c r="AI76" s="134"/>
    </row>
    <row r="77" spans="1:35" ht="65.5" thickBot="1">
      <c r="A77" s="549"/>
      <c r="B77" s="551" t="s">
        <v>60</v>
      </c>
      <c r="C77" s="633" t="s">
        <v>611</v>
      </c>
      <c r="D77" s="141" t="s">
        <v>246</v>
      </c>
      <c r="E77" s="142" t="s">
        <v>247</v>
      </c>
      <c r="F77" s="143" t="s">
        <v>248</v>
      </c>
      <c r="G77" s="144" t="s">
        <v>249</v>
      </c>
      <c r="H77" s="145" t="s">
        <v>250</v>
      </c>
      <c r="I77" s="142" t="s">
        <v>251</v>
      </c>
      <c r="J77" s="143" t="s">
        <v>252</v>
      </c>
      <c r="K77" s="144" t="s">
        <v>253</v>
      </c>
      <c r="L77" s="634" t="s">
        <v>254</v>
      </c>
      <c r="M77" s="142" t="s">
        <v>255</v>
      </c>
      <c r="N77" s="146" t="s">
        <v>256</v>
      </c>
      <c r="O77" s="148" t="s">
        <v>257</v>
      </c>
      <c r="P77" s="497" t="s">
        <v>258</v>
      </c>
      <c r="Q77" s="150" t="s">
        <v>259</v>
      </c>
      <c r="R77" s="136"/>
      <c r="S77" s="136"/>
      <c r="T77" s="136"/>
      <c r="U77" s="136"/>
      <c r="AC77" s="134"/>
      <c r="AD77" s="134"/>
      <c r="AE77" s="134"/>
      <c r="AF77" s="134"/>
      <c r="AG77" s="134"/>
      <c r="AH77" s="134"/>
      <c r="AI77" s="134"/>
    </row>
    <row r="78" spans="1:35" ht="26">
      <c r="A78" s="549" t="s">
        <v>1318</v>
      </c>
      <c r="B78" s="397" t="s">
        <v>62</v>
      </c>
      <c r="C78" s="635" t="s">
        <v>1319</v>
      </c>
      <c r="D78" s="636">
        <f t="shared" ref="D78:D93" si="53">O78+E78+I78+M78+P78+Q78</f>
        <v>100.00000000000001</v>
      </c>
      <c r="E78" s="637">
        <f>SUM(F78:H78)</f>
        <v>35.373867477323884</v>
      </c>
      <c r="F78" s="638">
        <v>1.9441545455508056</v>
      </c>
      <c r="G78" s="639">
        <v>7.1196498783386089</v>
      </c>
      <c r="H78" s="640">
        <v>26.310063053434472</v>
      </c>
      <c r="I78" s="637">
        <f t="shared" ref="I78:I93" si="54">SUM(J78:L78)</f>
        <v>61.411473558979239</v>
      </c>
      <c r="J78" s="638">
        <v>43.039463554181346</v>
      </c>
      <c r="K78" s="639">
        <v>16.907064727065165</v>
      </c>
      <c r="L78" s="640">
        <v>1.4649452777327214</v>
      </c>
      <c r="M78" s="641">
        <v>2.6295445286076977</v>
      </c>
      <c r="N78" s="642">
        <f t="shared" ref="N78:N115" si="55">+O78+P78</f>
        <v>0.46700152140358631</v>
      </c>
      <c r="O78" s="639">
        <v>0.46700152140358631</v>
      </c>
      <c r="P78" s="643">
        <v>0</v>
      </c>
      <c r="Q78" s="641">
        <v>0.11811291368560681</v>
      </c>
      <c r="R78" s="136" t="s">
        <v>612</v>
      </c>
      <c r="S78" s="136"/>
      <c r="T78" s="136"/>
      <c r="U78" s="136"/>
      <c r="AC78" s="134"/>
      <c r="AD78" s="134"/>
      <c r="AE78" s="134"/>
      <c r="AF78" s="134"/>
      <c r="AG78" s="134"/>
      <c r="AH78" s="134"/>
      <c r="AI78" s="134"/>
    </row>
    <row r="79" spans="1:35" ht="26">
      <c r="A79" s="549" t="s">
        <v>1320</v>
      </c>
      <c r="B79" s="427" t="s">
        <v>66</v>
      </c>
      <c r="C79" s="644" t="s">
        <v>1321</v>
      </c>
      <c r="D79" s="645">
        <f t="shared" si="53"/>
        <v>100.00000000000001</v>
      </c>
      <c r="E79" s="646">
        <f t="shared" ref="E79:E93" si="56">SUM(F79:H79)</f>
        <v>35.373867477323884</v>
      </c>
      <c r="F79" s="647">
        <v>1.9441545455508056</v>
      </c>
      <c r="G79" s="648">
        <v>7.1196498783386089</v>
      </c>
      <c r="H79" s="649">
        <v>26.310063053434472</v>
      </c>
      <c r="I79" s="646">
        <f t="shared" si="54"/>
        <v>61.411473558979239</v>
      </c>
      <c r="J79" s="647">
        <v>43.039463554181346</v>
      </c>
      <c r="K79" s="648">
        <v>16.907064727065165</v>
      </c>
      <c r="L79" s="649">
        <v>1.4649452777327214</v>
      </c>
      <c r="M79" s="650">
        <v>2.6295445286076977</v>
      </c>
      <c r="N79" s="642">
        <f t="shared" si="55"/>
        <v>0.46700152140358631</v>
      </c>
      <c r="O79" s="648">
        <v>0.46700152140358631</v>
      </c>
      <c r="P79" s="651">
        <v>0</v>
      </c>
      <c r="Q79" s="650">
        <v>0.11811291368560681</v>
      </c>
      <c r="R79" s="136" t="s">
        <v>613</v>
      </c>
      <c r="S79" s="136"/>
      <c r="T79" s="136"/>
      <c r="U79" s="136"/>
      <c r="AC79" s="134"/>
      <c r="AD79" s="134"/>
      <c r="AE79" s="134"/>
      <c r="AF79" s="134"/>
      <c r="AG79" s="134"/>
      <c r="AH79" s="134"/>
      <c r="AI79" s="134"/>
    </row>
    <row r="80" spans="1:35" ht="26">
      <c r="A80" s="549" t="s">
        <v>1322</v>
      </c>
      <c r="B80" s="427" t="s">
        <v>68</v>
      </c>
      <c r="C80" s="644" t="s">
        <v>1323</v>
      </c>
      <c r="D80" s="645">
        <f t="shared" si="53"/>
        <v>100.00000000000001</v>
      </c>
      <c r="E80" s="646">
        <f t="shared" si="56"/>
        <v>35.373867477323884</v>
      </c>
      <c r="F80" s="647">
        <v>1.9441545455508056</v>
      </c>
      <c r="G80" s="648">
        <v>7.1196498783386089</v>
      </c>
      <c r="H80" s="649">
        <v>26.310063053434472</v>
      </c>
      <c r="I80" s="646">
        <f t="shared" si="54"/>
        <v>61.411473558979239</v>
      </c>
      <c r="J80" s="647">
        <v>43.039463554181346</v>
      </c>
      <c r="K80" s="648">
        <v>16.907064727065165</v>
      </c>
      <c r="L80" s="649">
        <v>1.4649452777327214</v>
      </c>
      <c r="M80" s="650">
        <v>2.6295445286076977</v>
      </c>
      <c r="N80" s="642">
        <f t="shared" si="55"/>
        <v>0.46700152140358631</v>
      </c>
      <c r="O80" s="648">
        <v>0.46700152140358631</v>
      </c>
      <c r="P80" s="651">
        <v>0</v>
      </c>
      <c r="Q80" s="650">
        <v>0.11811291368560681</v>
      </c>
      <c r="R80" s="136" t="s">
        <v>614</v>
      </c>
      <c r="S80" s="136"/>
      <c r="T80" s="136"/>
      <c r="U80" s="136"/>
      <c r="AC80" s="134"/>
      <c r="AD80" s="134"/>
      <c r="AE80" s="134"/>
      <c r="AF80" s="134"/>
      <c r="AG80" s="134"/>
      <c r="AH80" s="134"/>
      <c r="AI80" s="134"/>
    </row>
    <row r="81" spans="1:35" ht="26">
      <c r="A81" s="549" t="s">
        <v>1324</v>
      </c>
      <c r="B81" s="431" t="s">
        <v>70</v>
      </c>
      <c r="C81" s="644" t="s">
        <v>1325</v>
      </c>
      <c r="D81" s="645">
        <f t="shared" si="53"/>
        <v>100.00000000000001</v>
      </c>
      <c r="E81" s="646">
        <f t="shared" si="56"/>
        <v>35.373867477323884</v>
      </c>
      <c r="F81" s="647">
        <v>1.9441545455508056</v>
      </c>
      <c r="G81" s="648">
        <v>7.1196498783386089</v>
      </c>
      <c r="H81" s="649">
        <v>26.310063053434472</v>
      </c>
      <c r="I81" s="646">
        <f t="shared" si="54"/>
        <v>61.411473558979239</v>
      </c>
      <c r="J81" s="647">
        <v>43.039463554181346</v>
      </c>
      <c r="K81" s="648">
        <v>16.907064727065165</v>
      </c>
      <c r="L81" s="649">
        <v>1.4649452777327214</v>
      </c>
      <c r="M81" s="650">
        <v>2.6295445286076977</v>
      </c>
      <c r="N81" s="642">
        <f t="shared" si="55"/>
        <v>0.46700152140358631</v>
      </c>
      <c r="O81" s="648">
        <v>0.46700152140358631</v>
      </c>
      <c r="P81" s="651">
        <v>0</v>
      </c>
      <c r="Q81" s="650">
        <v>0.11811291368560681</v>
      </c>
      <c r="R81" s="136" t="s">
        <v>615</v>
      </c>
      <c r="S81" s="136"/>
      <c r="T81" s="136"/>
      <c r="U81" s="136"/>
      <c r="AC81" s="134"/>
      <c r="AD81" s="134"/>
      <c r="AE81" s="134"/>
      <c r="AF81" s="134"/>
      <c r="AG81" s="134"/>
      <c r="AH81" s="134"/>
      <c r="AI81" s="134"/>
    </row>
    <row r="82" spans="1:35" ht="26">
      <c r="A82" s="549" t="s">
        <v>1326</v>
      </c>
      <c r="B82" s="427" t="s">
        <v>72</v>
      </c>
      <c r="C82" s="644" t="s">
        <v>1327</v>
      </c>
      <c r="D82" s="645">
        <f t="shared" si="53"/>
        <v>100.00000000000001</v>
      </c>
      <c r="E82" s="646">
        <f t="shared" si="56"/>
        <v>35.373867477323884</v>
      </c>
      <c r="F82" s="647">
        <v>1.9441545455508056</v>
      </c>
      <c r="G82" s="648">
        <v>7.1196498783386089</v>
      </c>
      <c r="H82" s="649">
        <v>26.310063053434472</v>
      </c>
      <c r="I82" s="646">
        <f t="shared" si="54"/>
        <v>61.411473558979239</v>
      </c>
      <c r="J82" s="647">
        <v>43.039463554181346</v>
      </c>
      <c r="K82" s="648">
        <v>16.907064727065165</v>
      </c>
      <c r="L82" s="649">
        <v>1.4649452777327214</v>
      </c>
      <c r="M82" s="650">
        <v>2.6295445286076977</v>
      </c>
      <c r="N82" s="642">
        <f t="shared" si="55"/>
        <v>0.46700152140358631</v>
      </c>
      <c r="O82" s="648">
        <v>0.46700152140358631</v>
      </c>
      <c r="P82" s="651">
        <v>0</v>
      </c>
      <c r="Q82" s="650">
        <v>0.11811291368560681</v>
      </c>
      <c r="R82" s="136" t="s">
        <v>616</v>
      </c>
      <c r="S82" s="136"/>
      <c r="T82" s="136"/>
      <c r="U82" s="136"/>
      <c r="AC82" s="134"/>
      <c r="AD82" s="134"/>
      <c r="AE82" s="134"/>
      <c r="AF82" s="134"/>
      <c r="AG82" s="134"/>
      <c r="AH82" s="134"/>
      <c r="AI82" s="134"/>
    </row>
    <row r="83" spans="1:35" ht="26">
      <c r="A83" s="549" t="s">
        <v>1328</v>
      </c>
      <c r="B83" s="427" t="s">
        <v>458</v>
      </c>
      <c r="C83" s="644" t="s">
        <v>1329</v>
      </c>
      <c r="D83" s="645">
        <f t="shared" si="53"/>
        <v>100.00000000000001</v>
      </c>
      <c r="E83" s="646">
        <f t="shared" si="56"/>
        <v>35.373867477323884</v>
      </c>
      <c r="F83" s="647">
        <v>1.9441545455508056</v>
      </c>
      <c r="G83" s="648">
        <v>7.1196498783386089</v>
      </c>
      <c r="H83" s="649">
        <v>26.310063053434472</v>
      </c>
      <c r="I83" s="646">
        <f t="shared" si="54"/>
        <v>61.411473558979239</v>
      </c>
      <c r="J83" s="647">
        <v>43.039463554181346</v>
      </c>
      <c r="K83" s="648">
        <v>16.907064727065165</v>
      </c>
      <c r="L83" s="649">
        <v>1.4649452777327214</v>
      </c>
      <c r="M83" s="650">
        <v>2.6295445286076977</v>
      </c>
      <c r="N83" s="642">
        <f t="shared" si="55"/>
        <v>0.46700152140358631</v>
      </c>
      <c r="O83" s="648">
        <v>0.46700152140358631</v>
      </c>
      <c r="P83" s="651">
        <v>0</v>
      </c>
      <c r="Q83" s="650">
        <v>0.11811291368560681</v>
      </c>
      <c r="R83" s="136" t="s">
        <v>617</v>
      </c>
      <c r="S83" s="136"/>
      <c r="T83" s="136"/>
      <c r="U83" s="136"/>
      <c r="AC83" s="134"/>
      <c r="AD83" s="134"/>
      <c r="AE83" s="134"/>
      <c r="AF83" s="134"/>
      <c r="AG83" s="134"/>
      <c r="AH83" s="134"/>
      <c r="AI83" s="134"/>
    </row>
    <row r="84" spans="1:35" ht="26">
      <c r="A84" s="549" t="s">
        <v>1330</v>
      </c>
      <c r="B84" s="427" t="s">
        <v>462</v>
      </c>
      <c r="C84" s="644" t="s">
        <v>1331</v>
      </c>
      <c r="D84" s="645">
        <f t="shared" si="53"/>
        <v>100.00000000000001</v>
      </c>
      <c r="E84" s="646">
        <f t="shared" si="56"/>
        <v>35.373867477323884</v>
      </c>
      <c r="F84" s="647">
        <v>1.9441545455508056</v>
      </c>
      <c r="G84" s="648">
        <v>7.1196498783386089</v>
      </c>
      <c r="H84" s="649">
        <v>26.310063053434472</v>
      </c>
      <c r="I84" s="646">
        <f t="shared" si="54"/>
        <v>61.411473558979239</v>
      </c>
      <c r="J84" s="647">
        <v>43.039463554181346</v>
      </c>
      <c r="K84" s="648">
        <v>16.907064727065165</v>
      </c>
      <c r="L84" s="649">
        <v>1.4649452777327214</v>
      </c>
      <c r="M84" s="650">
        <v>2.6295445286076977</v>
      </c>
      <c r="N84" s="642">
        <f t="shared" si="55"/>
        <v>0.46700152140358631</v>
      </c>
      <c r="O84" s="648">
        <v>0.46700152140358631</v>
      </c>
      <c r="P84" s="651">
        <v>0</v>
      </c>
      <c r="Q84" s="650">
        <v>0.11811291368560681</v>
      </c>
      <c r="R84" s="136" t="s">
        <v>618</v>
      </c>
      <c r="S84" s="136"/>
      <c r="T84" s="136"/>
      <c r="U84" s="136"/>
      <c r="AC84" s="134"/>
      <c r="AD84" s="134"/>
      <c r="AE84" s="134"/>
      <c r="AF84" s="134"/>
      <c r="AG84" s="134"/>
      <c r="AH84" s="134"/>
      <c r="AI84" s="134"/>
    </row>
    <row r="85" spans="1:35" ht="26">
      <c r="A85" s="549" t="s">
        <v>1332</v>
      </c>
      <c r="B85" s="431" t="s">
        <v>466</v>
      </c>
      <c r="C85" s="644" t="s">
        <v>1333</v>
      </c>
      <c r="D85" s="645">
        <f t="shared" si="53"/>
        <v>100.00000000000001</v>
      </c>
      <c r="E85" s="646">
        <f t="shared" si="56"/>
        <v>35.373867477323884</v>
      </c>
      <c r="F85" s="647">
        <v>1.9441545455508056</v>
      </c>
      <c r="G85" s="648">
        <v>7.1196498783386089</v>
      </c>
      <c r="H85" s="649">
        <v>26.310063053434472</v>
      </c>
      <c r="I85" s="646">
        <f t="shared" si="54"/>
        <v>61.411473558979239</v>
      </c>
      <c r="J85" s="647">
        <v>43.039463554181346</v>
      </c>
      <c r="K85" s="648">
        <v>16.907064727065165</v>
      </c>
      <c r="L85" s="649">
        <v>1.4649452777327214</v>
      </c>
      <c r="M85" s="650">
        <v>2.6295445286076977</v>
      </c>
      <c r="N85" s="642">
        <f t="shared" si="55"/>
        <v>0.46700152140358631</v>
      </c>
      <c r="O85" s="648">
        <v>0.46700152140358631</v>
      </c>
      <c r="P85" s="651">
        <v>0</v>
      </c>
      <c r="Q85" s="650">
        <v>0.11811291368560681</v>
      </c>
      <c r="R85" s="136" t="s">
        <v>619</v>
      </c>
      <c r="S85" s="136"/>
      <c r="T85" s="136"/>
      <c r="U85" s="136"/>
      <c r="AC85" s="134"/>
      <c r="AD85" s="134"/>
      <c r="AE85" s="134"/>
      <c r="AF85" s="134"/>
      <c r="AG85" s="134"/>
      <c r="AH85" s="134"/>
      <c r="AI85" s="134"/>
    </row>
    <row r="86" spans="1:35" ht="26">
      <c r="A86" s="549" t="s">
        <v>1334</v>
      </c>
      <c r="B86" s="431" t="s">
        <v>470</v>
      </c>
      <c r="C86" s="644" t="s">
        <v>1335</v>
      </c>
      <c r="D86" s="645">
        <f t="shared" si="53"/>
        <v>100.00000000000001</v>
      </c>
      <c r="E86" s="646">
        <f t="shared" si="56"/>
        <v>35.373867477323884</v>
      </c>
      <c r="F86" s="647">
        <v>1.9441545455508056</v>
      </c>
      <c r="G86" s="648">
        <v>7.1196498783386089</v>
      </c>
      <c r="H86" s="649">
        <v>26.310063053434472</v>
      </c>
      <c r="I86" s="646">
        <f t="shared" si="54"/>
        <v>61.411473558979239</v>
      </c>
      <c r="J86" s="647">
        <v>43.039463554181346</v>
      </c>
      <c r="K86" s="648">
        <v>16.907064727065165</v>
      </c>
      <c r="L86" s="649">
        <v>1.4649452777327214</v>
      </c>
      <c r="M86" s="650">
        <v>2.6295445286076977</v>
      </c>
      <c r="N86" s="642">
        <f t="shared" si="55"/>
        <v>0.46700152140358631</v>
      </c>
      <c r="O86" s="648">
        <v>0.46700152140358631</v>
      </c>
      <c r="P86" s="651">
        <v>0</v>
      </c>
      <c r="Q86" s="650">
        <v>0.11811291368560681</v>
      </c>
      <c r="R86" s="136" t="s">
        <v>620</v>
      </c>
      <c r="S86" s="136"/>
      <c r="T86" s="136"/>
      <c r="U86" s="136"/>
      <c r="AC86" s="134"/>
      <c r="AD86" s="134"/>
      <c r="AE86" s="134"/>
      <c r="AF86" s="134"/>
      <c r="AG86" s="134"/>
      <c r="AH86" s="134"/>
      <c r="AI86" s="134"/>
    </row>
    <row r="87" spans="1:35" ht="26">
      <c r="A87" s="549" t="s">
        <v>1336</v>
      </c>
      <c r="B87" s="431" t="s">
        <v>486</v>
      </c>
      <c r="C87" s="644" t="s">
        <v>1337</v>
      </c>
      <c r="D87" s="645">
        <f t="shared" si="53"/>
        <v>100.00000000000001</v>
      </c>
      <c r="E87" s="646">
        <f t="shared" si="56"/>
        <v>35.373867477323884</v>
      </c>
      <c r="F87" s="647">
        <v>1.9441545455508056</v>
      </c>
      <c r="G87" s="648">
        <v>7.1196498783386089</v>
      </c>
      <c r="H87" s="649">
        <v>26.310063053434472</v>
      </c>
      <c r="I87" s="646">
        <f t="shared" si="54"/>
        <v>61.411473558979239</v>
      </c>
      <c r="J87" s="647">
        <v>43.039463554181346</v>
      </c>
      <c r="K87" s="648">
        <v>16.907064727065165</v>
      </c>
      <c r="L87" s="649">
        <v>1.4649452777327214</v>
      </c>
      <c r="M87" s="650">
        <v>2.6295445286076977</v>
      </c>
      <c r="N87" s="642">
        <f t="shared" si="55"/>
        <v>0.46700152140358631</v>
      </c>
      <c r="O87" s="648">
        <v>0.46700152140358631</v>
      </c>
      <c r="P87" s="651">
        <v>0</v>
      </c>
      <c r="Q87" s="650">
        <v>0.11811291368560681</v>
      </c>
      <c r="R87" s="136" t="s">
        <v>621</v>
      </c>
      <c r="S87" s="136"/>
      <c r="T87" s="136"/>
      <c r="U87" s="136"/>
      <c r="AC87" s="134"/>
      <c r="AD87" s="134"/>
      <c r="AE87" s="134"/>
      <c r="AF87" s="134"/>
      <c r="AG87" s="134"/>
      <c r="AH87" s="134"/>
      <c r="AI87" s="134"/>
    </row>
    <row r="88" spans="1:35" ht="26">
      <c r="A88" s="549" t="s">
        <v>1338</v>
      </c>
      <c r="B88" s="431" t="s">
        <v>488</v>
      </c>
      <c r="C88" s="644" t="s">
        <v>1339</v>
      </c>
      <c r="D88" s="645">
        <f t="shared" si="53"/>
        <v>100.00000000000001</v>
      </c>
      <c r="E88" s="646">
        <f t="shared" si="56"/>
        <v>35.373867477323884</v>
      </c>
      <c r="F88" s="647">
        <v>1.9441545455508056</v>
      </c>
      <c r="G88" s="648">
        <v>7.1196498783386089</v>
      </c>
      <c r="H88" s="649">
        <v>26.310063053434472</v>
      </c>
      <c r="I88" s="646">
        <f t="shared" si="54"/>
        <v>61.411473558979239</v>
      </c>
      <c r="J88" s="647">
        <v>43.039463554181346</v>
      </c>
      <c r="K88" s="648">
        <v>16.907064727065165</v>
      </c>
      <c r="L88" s="649">
        <v>1.4649452777327214</v>
      </c>
      <c r="M88" s="650">
        <v>2.6295445286076977</v>
      </c>
      <c r="N88" s="642">
        <f t="shared" si="55"/>
        <v>0.46700152140358631</v>
      </c>
      <c r="O88" s="648">
        <v>0.46700152140358631</v>
      </c>
      <c r="P88" s="651">
        <v>0</v>
      </c>
      <c r="Q88" s="650">
        <v>0.11811291368560681</v>
      </c>
      <c r="R88" s="136" t="s">
        <v>622</v>
      </c>
      <c r="S88" s="136"/>
      <c r="T88" s="136"/>
      <c r="U88" s="136"/>
      <c r="AC88" s="134"/>
      <c r="AD88" s="134"/>
      <c r="AE88" s="134"/>
      <c r="AF88" s="134"/>
      <c r="AG88" s="134"/>
      <c r="AH88" s="134"/>
      <c r="AI88" s="134"/>
    </row>
    <row r="89" spans="1:35" ht="26">
      <c r="A89" s="549" t="s">
        <v>1340</v>
      </c>
      <c r="B89" s="431" t="s">
        <v>623</v>
      </c>
      <c r="C89" s="644" t="s">
        <v>1341</v>
      </c>
      <c r="D89" s="645">
        <f t="shared" si="53"/>
        <v>100.00000000000001</v>
      </c>
      <c r="E89" s="646">
        <f t="shared" si="56"/>
        <v>35.373867477323884</v>
      </c>
      <c r="F89" s="647">
        <v>1.9441545455508056</v>
      </c>
      <c r="G89" s="648">
        <v>7.1196498783386089</v>
      </c>
      <c r="H89" s="649">
        <v>26.310063053434472</v>
      </c>
      <c r="I89" s="646">
        <f t="shared" si="54"/>
        <v>61.411473558979239</v>
      </c>
      <c r="J89" s="647">
        <v>43.039463554181346</v>
      </c>
      <c r="K89" s="648">
        <v>16.907064727065165</v>
      </c>
      <c r="L89" s="649">
        <v>1.4649452777327214</v>
      </c>
      <c r="M89" s="650">
        <v>2.6295445286076977</v>
      </c>
      <c r="N89" s="642">
        <f t="shared" si="55"/>
        <v>0.46700152140358631</v>
      </c>
      <c r="O89" s="648">
        <v>0.46700152140358631</v>
      </c>
      <c r="P89" s="651">
        <v>0</v>
      </c>
      <c r="Q89" s="650">
        <v>0.11811291368560681</v>
      </c>
      <c r="R89" s="136" t="s">
        <v>624</v>
      </c>
      <c r="S89" s="136"/>
      <c r="T89" s="136"/>
      <c r="U89" s="136"/>
      <c r="AC89" s="134"/>
      <c r="AD89" s="134"/>
      <c r="AE89" s="134"/>
      <c r="AF89" s="134"/>
      <c r="AG89" s="134"/>
      <c r="AH89" s="134"/>
      <c r="AI89" s="134"/>
    </row>
    <row r="90" spans="1:35" ht="26">
      <c r="A90" s="549" t="s">
        <v>1342</v>
      </c>
      <c r="B90" s="431" t="s">
        <v>625</v>
      </c>
      <c r="C90" s="644" t="s">
        <v>1343</v>
      </c>
      <c r="D90" s="645">
        <f t="shared" si="53"/>
        <v>100.00000000000001</v>
      </c>
      <c r="E90" s="646">
        <f t="shared" si="56"/>
        <v>35.373867477323884</v>
      </c>
      <c r="F90" s="647">
        <v>1.9441545455508056</v>
      </c>
      <c r="G90" s="648">
        <v>7.1196498783386089</v>
      </c>
      <c r="H90" s="649">
        <v>26.310063053434472</v>
      </c>
      <c r="I90" s="646">
        <f t="shared" si="54"/>
        <v>61.411473558979239</v>
      </c>
      <c r="J90" s="647">
        <v>43.039463554181346</v>
      </c>
      <c r="K90" s="648">
        <v>16.907064727065165</v>
      </c>
      <c r="L90" s="649">
        <v>1.4649452777327214</v>
      </c>
      <c r="M90" s="650">
        <v>2.6295445286076977</v>
      </c>
      <c r="N90" s="642">
        <f t="shared" si="55"/>
        <v>0.46700152140358631</v>
      </c>
      <c r="O90" s="648">
        <v>0.46700152140358631</v>
      </c>
      <c r="P90" s="651">
        <v>0</v>
      </c>
      <c r="Q90" s="650">
        <v>0.11811291368560681</v>
      </c>
      <c r="R90" s="136" t="s">
        <v>626</v>
      </c>
      <c r="S90" s="136"/>
      <c r="T90" s="136"/>
      <c r="U90" s="136"/>
      <c r="AC90" s="134"/>
      <c r="AD90" s="134"/>
      <c r="AE90" s="134"/>
      <c r="AF90" s="134"/>
      <c r="AG90" s="134"/>
      <c r="AH90" s="134"/>
      <c r="AI90" s="134"/>
    </row>
    <row r="91" spans="1:35" ht="26">
      <c r="A91" s="549" t="s">
        <v>1344</v>
      </c>
      <c r="B91" s="427" t="s">
        <v>627</v>
      </c>
      <c r="C91" s="644" t="s">
        <v>1345</v>
      </c>
      <c r="D91" s="645">
        <f t="shared" si="53"/>
        <v>100.00000000000001</v>
      </c>
      <c r="E91" s="646">
        <f t="shared" si="56"/>
        <v>35.373867477323884</v>
      </c>
      <c r="F91" s="647">
        <v>1.9441545455508056</v>
      </c>
      <c r="G91" s="648">
        <v>7.1196498783386089</v>
      </c>
      <c r="H91" s="649">
        <v>26.310063053434472</v>
      </c>
      <c r="I91" s="646">
        <f t="shared" si="54"/>
        <v>61.411473558979239</v>
      </c>
      <c r="J91" s="647">
        <v>43.039463554181346</v>
      </c>
      <c r="K91" s="648">
        <v>16.907064727065165</v>
      </c>
      <c r="L91" s="649">
        <v>1.4649452777327214</v>
      </c>
      <c r="M91" s="650">
        <v>2.6295445286076977</v>
      </c>
      <c r="N91" s="642">
        <f t="shared" si="55"/>
        <v>0.46700152140358631</v>
      </c>
      <c r="O91" s="648">
        <v>0.46700152140358631</v>
      </c>
      <c r="P91" s="651">
        <v>0</v>
      </c>
      <c r="Q91" s="650">
        <v>0.11811291368560681</v>
      </c>
      <c r="R91" s="136" t="s">
        <v>628</v>
      </c>
      <c r="S91" s="136"/>
      <c r="T91" s="136"/>
      <c r="U91" s="136"/>
      <c r="AC91" s="134"/>
      <c r="AD91" s="134"/>
      <c r="AE91" s="134"/>
      <c r="AF91" s="134"/>
      <c r="AG91" s="134"/>
      <c r="AH91" s="134"/>
      <c r="AI91" s="134"/>
    </row>
    <row r="92" spans="1:35" ht="26">
      <c r="A92" s="549" t="s">
        <v>1346</v>
      </c>
      <c r="B92" s="431" t="s">
        <v>629</v>
      </c>
      <c r="C92" s="652" t="s">
        <v>1347</v>
      </c>
      <c r="D92" s="653">
        <f t="shared" si="53"/>
        <v>100.00000000000001</v>
      </c>
      <c r="E92" s="654">
        <f t="shared" si="56"/>
        <v>35.373867477323884</v>
      </c>
      <c r="F92" s="655">
        <v>1.9441545455508056</v>
      </c>
      <c r="G92" s="656">
        <v>7.1196498783386089</v>
      </c>
      <c r="H92" s="657">
        <v>26.310063053434472</v>
      </c>
      <c r="I92" s="654">
        <f t="shared" si="54"/>
        <v>61.411473558979239</v>
      </c>
      <c r="J92" s="655">
        <v>43.039463554181346</v>
      </c>
      <c r="K92" s="656">
        <v>16.907064727065165</v>
      </c>
      <c r="L92" s="657">
        <v>1.4649452777327214</v>
      </c>
      <c r="M92" s="658">
        <v>2.6295445286076977</v>
      </c>
      <c r="N92" s="642">
        <f t="shared" si="55"/>
        <v>0.46700152140358631</v>
      </c>
      <c r="O92" s="656">
        <v>0.46700152140358631</v>
      </c>
      <c r="P92" s="659">
        <v>0</v>
      </c>
      <c r="Q92" s="658">
        <v>0.11811291368560681</v>
      </c>
      <c r="R92" s="136" t="s">
        <v>630</v>
      </c>
      <c r="S92" s="136"/>
      <c r="T92" s="136"/>
      <c r="U92" s="136"/>
      <c r="AC92" s="134"/>
      <c r="AD92" s="134"/>
      <c r="AE92" s="134"/>
      <c r="AF92" s="134"/>
      <c r="AG92" s="134"/>
      <c r="AH92" s="134"/>
      <c r="AI92" s="134"/>
    </row>
    <row r="93" spans="1:35" ht="26.5" thickBot="1">
      <c r="A93" s="549" t="s">
        <v>1348</v>
      </c>
      <c r="B93" s="660" t="s">
        <v>631</v>
      </c>
      <c r="C93" s="661" t="s">
        <v>1349</v>
      </c>
      <c r="D93" s="662">
        <f t="shared" si="53"/>
        <v>100.00000000000001</v>
      </c>
      <c r="E93" s="663">
        <f t="shared" si="56"/>
        <v>35.373867477323884</v>
      </c>
      <c r="F93" s="664">
        <v>1.9441545455508056</v>
      </c>
      <c r="G93" s="665">
        <v>7.1196498783386089</v>
      </c>
      <c r="H93" s="666">
        <v>26.310063053434472</v>
      </c>
      <c r="I93" s="663">
        <f t="shared" si="54"/>
        <v>61.411473558979239</v>
      </c>
      <c r="J93" s="664">
        <v>43.039463554181346</v>
      </c>
      <c r="K93" s="665">
        <v>16.907064727065165</v>
      </c>
      <c r="L93" s="666">
        <v>1.4649452777327214</v>
      </c>
      <c r="M93" s="667">
        <v>2.6295445286076977</v>
      </c>
      <c r="N93" s="642">
        <f t="shared" si="55"/>
        <v>0.46700152140358631</v>
      </c>
      <c r="O93" s="665">
        <v>0.46700152140358631</v>
      </c>
      <c r="P93" s="668">
        <v>0</v>
      </c>
      <c r="Q93" s="667">
        <v>0.11811291368560681</v>
      </c>
      <c r="R93" s="136" t="s">
        <v>632</v>
      </c>
      <c r="S93" s="136"/>
      <c r="T93" s="136"/>
      <c r="U93" s="136"/>
      <c r="AC93" s="134"/>
      <c r="AD93" s="134"/>
      <c r="AE93" s="134"/>
      <c r="AF93" s="134"/>
      <c r="AG93" s="134"/>
      <c r="AH93" s="134"/>
      <c r="AI93" s="134"/>
    </row>
    <row r="94" spans="1:35" ht="15.5" thickTop="1" thickBot="1">
      <c r="A94" s="549" t="s">
        <v>633</v>
      </c>
      <c r="B94" s="554" t="s">
        <v>74</v>
      </c>
      <c r="C94" s="554" t="s">
        <v>634</v>
      </c>
      <c r="D94" s="669">
        <f>D95+D99+D104+D106+D109+D112</f>
        <v>90.665479999999988</v>
      </c>
      <c r="E94" s="670">
        <f t="shared" ref="E94:Q94" si="57">E95+E99+E104+E106+E109+E112</f>
        <v>30.779275811810386</v>
      </c>
      <c r="F94" s="671">
        <f t="shared" si="57"/>
        <v>4.3959457917787983</v>
      </c>
      <c r="G94" s="672">
        <f t="shared" si="57"/>
        <v>5.9637990918933159</v>
      </c>
      <c r="H94" s="673">
        <f t="shared" si="57"/>
        <v>20.419530928138272</v>
      </c>
      <c r="I94" s="670">
        <f t="shared" si="57"/>
        <v>47.568506125392531</v>
      </c>
      <c r="J94" s="671">
        <f t="shared" si="57"/>
        <v>21.422313006557069</v>
      </c>
      <c r="K94" s="672">
        <f t="shared" si="57"/>
        <v>23.050939482601237</v>
      </c>
      <c r="L94" s="673">
        <f t="shared" si="57"/>
        <v>3.0952536362342227</v>
      </c>
      <c r="M94" s="670">
        <f t="shared" si="57"/>
        <v>2.6074432210698819</v>
      </c>
      <c r="N94" s="674">
        <f t="shared" si="55"/>
        <v>7.248154836527263</v>
      </c>
      <c r="O94" s="672">
        <f>O95+O99+O104+O106+O109+O112</f>
        <v>7.248154836527263</v>
      </c>
      <c r="P94" s="675">
        <f t="shared" si="57"/>
        <v>0</v>
      </c>
      <c r="Q94" s="670">
        <f t="shared" si="57"/>
        <v>2.4621000051999378</v>
      </c>
      <c r="R94" s="136"/>
      <c r="S94" s="136"/>
      <c r="T94" s="136"/>
      <c r="U94" s="136"/>
      <c r="AC94" s="134"/>
      <c r="AD94" s="134"/>
      <c r="AE94" s="134"/>
      <c r="AF94" s="134"/>
      <c r="AG94" s="134"/>
      <c r="AH94" s="134"/>
      <c r="AI94" s="134"/>
    </row>
    <row r="95" spans="1:35" ht="15" thickTop="1">
      <c r="A95" s="549"/>
      <c r="B95" s="561" t="s">
        <v>491</v>
      </c>
      <c r="C95" s="562" t="s">
        <v>6</v>
      </c>
      <c r="D95" s="636">
        <f>SUM(D96:D98)</f>
        <v>0</v>
      </c>
      <c r="E95" s="676">
        <f>SUM(F95:H95)</f>
        <v>0</v>
      </c>
      <c r="F95" s="677">
        <f>SUM(F96:F98)</f>
        <v>0</v>
      </c>
      <c r="G95" s="678">
        <f>SUM(G96:G98)</f>
        <v>0</v>
      </c>
      <c r="H95" s="679">
        <f>SUM(H96:H98)</f>
        <v>0</v>
      </c>
      <c r="I95" s="676">
        <f t="shared" ref="I95:I115" si="58">SUM(J95:L95)</f>
        <v>0</v>
      </c>
      <c r="J95" s="677">
        <f t="shared" ref="J95:Q95" si="59">SUM(J96:J98)</f>
        <v>0</v>
      </c>
      <c r="K95" s="678">
        <f t="shared" si="59"/>
        <v>0</v>
      </c>
      <c r="L95" s="679">
        <f t="shared" si="59"/>
        <v>0</v>
      </c>
      <c r="M95" s="676">
        <f t="shared" si="59"/>
        <v>0</v>
      </c>
      <c r="N95" s="680">
        <f t="shared" si="55"/>
        <v>0</v>
      </c>
      <c r="O95" s="678">
        <f>SUM(O96:O98)</f>
        <v>0</v>
      </c>
      <c r="P95" s="681">
        <f t="shared" si="59"/>
        <v>0</v>
      </c>
      <c r="Q95" s="676">
        <f t="shared" si="59"/>
        <v>0</v>
      </c>
      <c r="R95" s="136"/>
      <c r="S95" s="136"/>
      <c r="T95" s="136"/>
      <c r="U95" s="136"/>
      <c r="AC95" s="134"/>
      <c r="AD95" s="134"/>
      <c r="AE95" s="134"/>
      <c r="AF95" s="134"/>
      <c r="AG95" s="134"/>
      <c r="AH95" s="134"/>
      <c r="AI95" s="134"/>
    </row>
    <row r="96" spans="1:35">
      <c r="A96" s="549"/>
      <c r="B96" s="563" t="s">
        <v>492</v>
      </c>
      <c r="C96" s="564" t="s">
        <v>8</v>
      </c>
      <c r="D96" s="682">
        <v>0</v>
      </c>
      <c r="E96" s="683">
        <f>SUM(F96:H96)</f>
        <v>0</v>
      </c>
      <c r="F96" s="684">
        <f>IFERROR($D96*F117/100, 0)</f>
        <v>0</v>
      </c>
      <c r="G96" s="685">
        <f t="shared" ref="F96:H98" si="60">IFERROR($D96*G117/100, 0)</f>
        <v>0</v>
      </c>
      <c r="H96" s="686">
        <f t="shared" si="60"/>
        <v>0</v>
      </c>
      <c r="I96" s="683">
        <f t="shared" si="58"/>
        <v>0</v>
      </c>
      <c r="J96" s="684">
        <f t="shared" ref="J96:Q98" si="61">IFERROR($D96*J117/100, 0)</f>
        <v>0</v>
      </c>
      <c r="K96" s="685">
        <f t="shared" si="61"/>
        <v>0</v>
      </c>
      <c r="L96" s="686">
        <f t="shared" si="61"/>
        <v>0</v>
      </c>
      <c r="M96" s="683">
        <f t="shared" si="61"/>
        <v>0</v>
      </c>
      <c r="N96" s="687">
        <f t="shared" si="55"/>
        <v>0</v>
      </c>
      <c r="O96" s="685">
        <f>IFERROR($D96*O117/100, 0)</f>
        <v>0</v>
      </c>
      <c r="P96" s="688">
        <f t="shared" si="61"/>
        <v>0</v>
      </c>
      <c r="Q96" s="683">
        <f t="shared" si="61"/>
        <v>0</v>
      </c>
      <c r="R96" s="136" t="s">
        <v>1318</v>
      </c>
      <c r="S96" s="136"/>
      <c r="T96" s="136"/>
      <c r="U96" s="136"/>
      <c r="AC96" s="134"/>
      <c r="AD96" s="134"/>
      <c r="AE96" s="134"/>
      <c r="AF96" s="134"/>
      <c r="AG96" s="134"/>
      <c r="AH96" s="134"/>
      <c r="AI96" s="134"/>
    </row>
    <row r="97" spans="1:35">
      <c r="A97" s="549"/>
      <c r="B97" s="563" t="s">
        <v>635</v>
      </c>
      <c r="C97" s="564" t="s">
        <v>9</v>
      </c>
      <c r="D97" s="682">
        <v>0</v>
      </c>
      <c r="E97" s="683">
        <f t="shared" ref="E97:E111" si="62">SUM(F97:H97)</f>
        <v>0</v>
      </c>
      <c r="F97" s="684">
        <f t="shared" si="60"/>
        <v>0</v>
      </c>
      <c r="G97" s="685">
        <f t="shared" si="60"/>
        <v>0</v>
      </c>
      <c r="H97" s="686">
        <f t="shared" si="60"/>
        <v>0</v>
      </c>
      <c r="I97" s="683">
        <f t="shared" si="58"/>
        <v>0</v>
      </c>
      <c r="J97" s="684">
        <f t="shared" si="61"/>
        <v>0</v>
      </c>
      <c r="K97" s="685">
        <f t="shared" si="61"/>
        <v>0</v>
      </c>
      <c r="L97" s="686">
        <f t="shared" si="61"/>
        <v>0</v>
      </c>
      <c r="M97" s="683">
        <f t="shared" si="61"/>
        <v>0</v>
      </c>
      <c r="N97" s="687">
        <f t="shared" si="55"/>
        <v>0</v>
      </c>
      <c r="O97" s="685">
        <f>IFERROR($D97*O118/100, 0)</f>
        <v>0</v>
      </c>
      <c r="P97" s="688">
        <f t="shared" si="61"/>
        <v>0</v>
      </c>
      <c r="Q97" s="683">
        <f t="shared" si="61"/>
        <v>0</v>
      </c>
      <c r="R97" s="136" t="s">
        <v>1320</v>
      </c>
      <c r="S97" s="136"/>
      <c r="T97" s="136"/>
      <c r="U97" s="136"/>
      <c r="AC97" s="134"/>
      <c r="AD97" s="134"/>
      <c r="AE97" s="134"/>
      <c r="AF97" s="134"/>
      <c r="AG97" s="134"/>
      <c r="AH97" s="134"/>
      <c r="AI97" s="134"/>
    </row>
    <row r="98" spans="1:35">
      <c r="A98" s="549"/>
      <c r="B98" s="563" t="s">
        <v>636</v>
      </c>
      <c r="C98" s="564" t="s">
        <v>11</v>
      </c>
      <c r="D98" s="682">
        <v>0</v>
      </c>
      <c r="E98" s="683">
        <f t="shared" si="62"/>
        <v>0</v>
      </c>
      <c r="F98" s="684">
        <f t="shared" si="60"/>
        <v>0</v>
      </c>
      <c r="G98" s="685">
        <f t="shared" si="60"/>
        <v>0</v>
      </c>
      <c r="H98" s="686">
        <f t="shared" si="60"/>
        <v>0</v>
      </c>
      <c r="I98" s="683">
        <f t="shared" si="58"/>
        <v>0</v>
      </c>
      <c r="J98" s="684">
        <f t="shared" si="61"/>
        <v>0</v>
      </c>
      <c r="K98" s="685">
        <f t="shared" si="61"/>
        <v>0</v>
      </c>
      <c r="L98" s="686">
        <f t="shared" si="61"/>
        <v>0</v>
      </c>
      <c r="M98" s="683">
        <f t="shared" si="61"/>
        <v>0</v>
      </c>
      <c r="N98" s="687">
        <f t="shared" si="55"/>
        <v>0</v>
      </c>
      <c r="O98" s="685">
        <f>IFERROR($D98*O119/100, 0)</f>
        <v>0</v>
      </c>
      <c r="P98" s="688">
        <f t="shared" si="61"/>
        <v>0</v>
      </c>
      <c r="Q98" s="683">
        <f t="shared" si="61"/>
        <v>0</v>
      </c>
      <c r="R98" s="136" t="s">
        <v>1322</v>
      </c>
      <c r="S98" s="136"/>
      <c r="T98" s="136"/>
      <c r="U98" s="136"/>
      <c r="AC98" s="134"/>
      <c r="AD98" s="134"/>
      <c r="AE98" s="134"/>
      <c r="AF98" s="134"/>
      <c r="AG98" s="134"/>
      <c r="AH98" s="134"/>
      <c r="AI98" s="134"/>
    </row>
    <row r="99" spans="1:35">
      <c r="A99" s="549"/>
      <c r="B99" s="561" t="s">
        <v>164</v>
      </c>
      <c r="C99" s="565" t="s">
        <v>13</v>
      </c>
      <c r="D99" s="636">
        <f>SUM(D100:D103)</f>
        <v>37.679269999999995</v>
      </c>
      <c r="E99" s="676">
        <f t="shared" si="62"/>
        <v>12.791424517001099</v>
      </c>
      <c r="F99" s="677">
        <f>SUM(F100:F103)</f>
        <v>1.8268918710163686</v>
      </c>
      <c r="G99" s="678">
        <f>SUM(G100:G103)</f>
        <v>2.4784691616831793</v>
      </c>
      <c r="H99" s="679">
        <f>SUM(H100:H103)</f>
        <v>8.4860634843015514</v>
      </c>
      <c r="I99" s="676">
        <f t="shared" si="58"/>
        <v>19.768787258340431</v>
      </c>
      <c r="J99" s="677">
        <f t="shared" ref="J99:Q99" si="63">SUM(J100:J103)</f>
        <v>8.9028052992007058</v>
      </c>
      <c r="K99" s="678">
        <f t="shared" si="63"/>
        <v>9.5796390480543678</v>
      </c>
      <c r="L99" s="679">
        <f t="shared" si="63"/>
        <v>1.2863429110853553</v>
      </c>
      <c r="M99" s="676">
        <f t="shared" si="63"/>
        <v>1.0836159157417109</v>
      </c>
      <c r="N99" s="680">
        <f t="shared" si="55"/>
        <v>3.0122289441065839</v>
      </c>
      <c r="O99" s="678">
        <f>SUM(O100:O103)</f>
        <v>3.0122289441065839</v>
      </c>
      <c r="P99" s="681">
        <f t="shared" si="63"/>
        <v>0</v>
      </c>
      <c r="Q99" s="676">
        <f t="shared" si="63"/>
        <v>1.0232133648101778</v>
      </c>
      <c r="R99" s="136"/>
      <c r="S99" s="136"/>
      <c r="T99" s="136"/>
      <c r="U99" s="136"/>
      <c r="AC99" s="134"/>
      <c r="AD99" s="134"/>
      <c r="AE99" s="134"/>
      <c r="AF99" s="134"/>
      <c r="AG99" s="134"/>
      <c r="AH99" s="134"/>
      <c r="AI99" s="134"/>
    </row>
    <row r="100" spans="1:35">
      <c r="A100" s="549"/>
      <c r="B100" s="563" t="s">
        <v>493</v>
      </c>
      <c r="C100" s="564" t="s">
        <v>15</v>
      </c>
      <c r="D100" s="682">
        <v>37.679269999999995</v>
      </c>
      <c r="E100" s="683">
        <f t="shared" si="62"/>
        <v>12.791424517001099</v>
      </c>
      <c r="F100" s="684">
        <f t="shared" ref="F100:H103" si="64">IFERROR($D100*F120/100, 0)</f>
        <v>1.8268918710163686</v>
      </c>
      <c r="G100" s="685">
        <f t="shared" si="64"/>
        <v>2.4784691616831793</v>
      </c>
      <c r="H100" s="686">
        <f t="shared" si="64"/>
        <v>8.4860634843015514</v>
      </c>
      <c r="I100" s="683">
        <f t="shared" si="58"/>
        <v>19.768787258340431</v>
      </c>
      <c r="J100" s="684">
        <f t="shared" ref="J100:Q103" si="65">IFERROR($D100*J120/100, 0)</f>
        <v>8.9028052992007058</v>
      </c>
      <c r="K100" s="685">
        <f t="shared" si="65"/>
        <v>9.5796390480543678</v>
      </c>
      <c r="L100" s="686">
        <f t="shared" si="65"/>
        <v>1.2863429110853553</v>
      </c>
      <c r="M100" s="683">
        <f t="shared" si="65"/>
        <v>1.0836159157417109</v>
      </c>
      <c r="N100" s="687">
        <f t="shared" si="55"/>
        <v>3.0122289441065839</v>
      </c>
      <c r="O100" s="685">
        <f>IFERROR($D100*O120/100, 0)</f>
        <v>3.0122289441065839</v>
      </c>
      <c r="P100" s="688">
        <f t="shared" si="65"/>
        <v>0</v>
      </c>
      <c r="Q100" s="683">
        <f t="shared" si="65"/>
        <v>1.0232133648101778</v>
      </c>
      <c r="R100" s="136" t="s">
        <v>1324</v>
      </c>
      <c r="S100" s="136"/>
      <c r="T100" s="136"/>
      <c r="U100" s="136"/>
      <c r="AC100" s="134"/>
      <c r="AD100" s="134"/>
      <c r="AE100" s="134"/>
      <c r="AF100" s="134"/>
      <c r="AG100" s="134"/>
      <c r="AH100" s="134"/>
      <c r="AI100" s="134"/>
    </row>
    <row r="101" spans="1:35">
      <c r="A101" s="549"/>
      <c r="B101" s="563" t="s">
        <v>494</v>
      </c>
      <c r="C101" s="564" t="s">
        <v>588</v>
      </c>
      <c r="D101" s="682">
        <v>0</v>
      </c>
      <c r="E101" s="683">
        <f t="shared" si="62"/>
        <v>0</v>
      </c>
      <c r="F101" s="684">
        <f t="shared" si="64"/>
        <v>0</v>
      </c>
      <c r="G101" s="685">
        <f t="shared" si="64"/>
        <v>0</v>
      </c>
      <c r="H101" s="686">
        <f t="shared" si="64"/>
        <v>0</v>
      </c>
      <c r="I101" s="683">
        <f t="shared" si="58"/>
        <v>0</v>
      </c>
      <c r="J101" s="684">
        <f t="shared" si="65"/>
        <v>0</v>
      </c>
      <c r="K101" s="685">
        <f t="shared" si="65"/>
        <v>0</v>
      </c>
      <c r="L101" s="686">
        <f t="shared" si="65"/>
        <v>0</v>
      </c>
      <c r="M101" s="683">
        <f t="shared" si="65"/>
        <v>0</v>
      </c>
      <c r="N101" s="687">
        <f t="shared" si="55"/>
        <v>0</v>
      </c>
      <c r="O101" s="685">
        <f>IFERROR($D101*O121/100, 0)</f>
        <v>0</v>
      </c>
      <c r="P101" s="688">
        <f t="shared" si="65"/>
        <v>0</v>
      </c>
      <c r="Q101" s="683">
        <f t="shared" si="65"/>
        <v>0</v>
      </c>
      <c r="R101" s="475" t="s">
        <v>1361</v>
      </c>
      <c r="S101" s="475" t="s">
        <v>1362</v>
      </c>
      <c r="T101" s="475" t="s">
        <v>1363</v>
      </c>
      <c r="U101" s="475" t="s">
        <v>1364</v>
      </c>
      <c r="AC101" s="134"/>
      <c r="AD101" s="134"/>
      <c r="AE101" s="134"/>
      <c r="AF101" s="134"/>
      <c r="AG101" s="134"/>
      <c r="AH101" s="134"/>
      <c r="AI101" s="134"/>
    </row>
    <row r="102" spans="1:35">
      <c r="A102" s="549"/>
      <c r="B102" s="563" t="s">
        <v>637</v>
      </c>
      <c r="C102" s="564" t="s">
        <v>21</v>
      </c>
      <c r="D102" s="682">
        <v>0</v>
      </c>
      <c r="E102" s="683">
        <f t="shared" si="62"/>
        <v>0</v>
      </c>
      <c r="F102" s="684">
        <f t="shared" si="64"/>
        <v>0</v>
      </c>
      <c r="G102" s="685">
        <f t="shared" si="64"/>
        <v>0</v>
      </c>
      <c r="H102" s="686">
        <f t="shared" si="64"/>
        <v>0</v>
      </c>
      <c r="I102" s="683">
        <f t="shared" si="58"/>
        <v>0</v>
      </c>
      <c r="J102" s="684">
        <f t="shared" si="65"/>
        <v>0</v>
      </c>
      <c r="K102" s="685">
        <f t="shared" si="65"/>
        <v>0</v>
      </c>
      <c r="L102" s="686">
        <f t="shared" si="65"/>
        <v>0</v>
      </c>
      <c r="M102" s="683">
        <f t="shared" si="65"/>
        <v>0</v>
      </c>
      <c r="N102" s="687">
        <f t="shared" si="55"/>
        <v>0</v>
      </c>
      <c r="O102" s="685">
        <f>IFERROR($D102*O122/100, 0)</f>
        <v>0</v>
      </c>
      <c r="P102" s="688">
        <f t="shared" si="65"/>
        <v>0</v>
      </c>
      <c r="Q102" s="683">
        <f t="shared" si="65"/>
        <v>0</v>
      </c>
      <c r="R102" s="475" t="s">
        <v>1328</v>
      </c>
      <c r="S102" s="136"/>
      <c r="T102" s="136"/>
      <c r="U102" s="136"/>
      <c r="AC102" s="134"/>
      <c r="AD102" s="134"/>
      <c r="AE102" s="134"/>
      <c r="AF102" s="134"/>
      <c r="AG102" s="134"/>
      <c r="AH102" s="134"/>
      <c r="AI102" s="134"/>
    </row>
    <row r="103" spans="1:35">
      <c r="A103" s="549"/>
      <c r="B103" s="563" t="s">
        <v>638</v>
      </c>
      <c r="C103" s="564" t="s">
        <v>639</v>
      </c>
      <c r="D103" s="682">
        <v>0</v>
      </c>
      <c r="E103" s="683">
        <f t="shared" si="62"/>
        <v>0</v>
      </c>
      <c r="F103" s="684">
        <f t="shared" si="64"/>
        <v>0</v>
      </c>
      <c r="G103" s="685">
        <f t="shared" si="64"/>
        <v>0</v>
      </c>
      <c r="H103" s="686">
        <f t="shared" si="64"/>
        <v>0</v>
      </c>
      <c r="I103" s="683">
        <f t="shared" si="58"/>
        <v>0</v>
      </c>
      <c r="J103" s="684">
        <f t="shared" si="65"/>
        <v>0</v>
      </c>
      <c r="K103" s="685">
        <f t="shared" si="65"/>
        <v>0</v>
      </c>
      <c r="L103" s="686">
        <f t="shared" si="65"/>
        <v>0</v>
      </c>
      <c r="M103" s="683">
        <f t="shared" si="65"/>
        <v>0</v>
      </c>
      <c r="N103" s="687">
        <f t="shared" si="55"/>
        <v>0</v>
      </c>
      <c r="O103" s="685">
        <f>IFERROR($D103*O123/100, 0)</f>
        <v>0</v>
      </c>
      <c r="P103" s="688">
        <f t="shared" si="65"/>
        <v>0</v>
      </c>
      <c r="Q103" s="683">
        <f t="shared" si="65"/>
        <v>0</v>
      </c>
      <c r="R103" s="475" t="s">
        <v>1330</v>
      </c>
      <c r="S103" s="136"/>
      <c r="T103" s="136"/>
      <c r="U103" s="136"/>
      <c r="AC103" s="134"/>
      <c r="AD103" s="134"/>
      <c r="AE103" s="134"/>
      <c r="AF103" s="134"/>
      <c r="AG103" s="134"/>
      <c r="AH103" s="134"/>
      <c r="AI103" s="134"/>
    </row>
    <row r="104" spans="1:35">
      <c r="A104" s="549"/>
      <c r="B104" s="561" t="s">
        <v>166</v>
      </c>
      <c r="C104" s="567" t="s">
        <v>25</v>
      </c>
      <c r="D104" s="636">
        <f>D105</f>
        <v>4.0753699999999995</v>
      </c>
      <c r="E104" s="676">
        <f t="shared" si="62"/>
        <v>1.383513739354578</v>
      </c>
      <c r="F104" s="677">
        <f>F105</f>
        <v>0.19759566266501391</v>
      </c>
      <c r="G104" s="678">
        <f>G105</f>
        <v>0.26806991928051627</v>
      </c>
      <c r="H104" s="679">
        <f>H105</f>
        <v>0.91784815740904779</v>
      </c>
      <c r="I104" s="676">
        <f t="shared" si="58"/>
        <v>2.1381816189385523</v>
      </c>
      <c r="J104" s="677">
        <f t="shared" ref="J104:Q104" si="66">J105</f>
        <v>0.96292273263796191</v>
      </c>
      <c r="K104" s="678">
        <f t="shared" si="66"/>
        <v>1.0361287144700342</v>
      </c>
      <c r="L104" s="679">
        <f t="shared" si="66"/>
        <v>0.13913017183055629</v>
      </c>
      <c r="M104" s="676">
        <f t="shared" si="66"/>
        <v>0.11720332677719862</v>
      </c>
      <c r="N104" s="680">
        <f t="shared" si="55"/>
        <v>0.32580109625116543</v>
      </c>
      <c r="O104" s="678">
        <f>O105</f>
        <v>0.32580109625116543</v>
      </c>
      <c r="P104" s="681">
        <f t="shared" si="66"/>
        <v>0</v>
      </c>
      <c r="Q104" s="676">
        <f t="shared" si="66"/>
        <v>0.11067021867850554</v>
      </c>
      <c r="R104" s="136"/>
      <c r="S104" s="136"/>
      <c r="T104" s="136"/>
      <c r="U104" s="136"/>
      <c r="AC104" s="134"/>
      <c r="AD104" s="134"/>
      <c r="AE104" s="134"/>
      <c r="AF104" s="134"/>
      <c r="AG104" s="134"/>
      <c r="AH104" s="134"/>
      <c r="AI104" s="134"/>
    </row>
    <row r="105" spans="1:35">
      <c r="A105" s="549"/>
      <c r="B105" s="563" t="s">
        <v>495</v>
      </c>
      <c r="C105" s="568" t="s">
        <v>640</v>
      </c>
      <c r="D105" s="682">
        <v>4.0753699999999995</v>
      </c>
      <c r="E105" s="683">
        <f t="shared" si="62"/>
        <v>1.383513739354578</v>
      </c>
      <c r="F105" s="684">
        <f>IFERROR($D105*F124/100, 0)</f>
        <v>0.19759566266501391</v>
      </c>
      <c r="G105" s="685">
        <f>IFERROR($D105*G124/100, 0)</f>
        <v>0.26806991928051627</v>
      </c>
      <c r="H105" s="686">
        <f>IFERROR($D105*H124/100, 0)</f>
        <v>0.91784815740904779</v>
      </c>
      <c r="I105" s="683">
        <f t="shared" si="58"/>
        <v>2.1381816189385523</v>
      </c>
      <c r="J105" s="684">
        <f t="shared" ref="J105:Q105" si="67">IFERROR($D105*J124/100, 0)</f>
        <v>0.96292273263796191</v>
      </c>
      <c r="K105" s="685">
        <f t="shared" si="67"/>
        <v>1.0361287144700342</v>
      </c>
      <c r="L105" s="686">
        <f t="shared" si="67"/>
        <v>0.13913017183055629</v>
      </c>
      <c r="M105" s="683">
        <f t="shared" si="67"/>
        <v>0.11720332677719862</v>
      </c>
      <c r="N105" s="687">
        <f t="shared" si="55"/>
        <v>0.32580109625116543</v>
      </c>
      <c r="O105" s="685">
        <f>IFERROR($D105*O124/100, 0)</f>
        <v>0.32580109625116543</v>
      </c>
      <c r="P105" s="688">
        <f t="shared" si="67"/>
        <v>0</v>
      </c>
      <c r="Q105" s="683">
        <f t="shared" si="67"/>
        <v>0.11067021867850554</v>
      </c>
      <c r="R105" s="475" t="s">
        <v>1332</v>
      </c>
      <c r="S105" s="136"/>
      <c r="T105" s="136"/>
      <c r="U105" s="136"/>
      <c r="AC105" s="134"/>
      <c r="AD105" s="134"/>
      <c r="AE105" s="134"/>
      <c r="AF105" s="134"/>
      <c r="AG105" s="134"/>
      <c r="AH105" s="134"/>
      <c r="AI105" s="134"/>
    </row>
    <row r="106" spans="1:35">
      <c r="A106" s="549"/>
      <c r="B106" s="561" t="s">
        <v>168</v>
      </c>
      <c r="C106" s="567" t="s">
        <v>31</v>
      </c>
      <c r="D106" s="636">
        <f>D107+D108</f>
        <v>48.910839999999993</v>
      </c>
      <c r="E106" s="676">
        <f t="shared" si="62"/>
        <v>16.604337555454709</v>
      </c>
      <c r="F106" s="677">
        <f>F107+F108</f>
        <v>2.3714582580974164</v>
      </c>
      <c r="G106" s="678">
        <f>G107+G108</f>
        <v>3.2172600109296199</v>
      </c>
      <c r="H106" s="679">
        <f>H107+H108</f>
        <v>11.015619286427672</v>
      </c>
      <c r="I106" s="676">
        <f t="shared" si="58"/>
        <v>25.661537248113547</v>
      </c>
      <c r="J106" s="677">
        <f t="shared" ref="J106:Q106" si="68">J107+J108</f>
        <v>11.556584974718401</v>
      </c>
      <c r="K106" s="678">
        <f t="shared" si="68"/>
        <v>12.435171720076834</v>
      </c>
      <c r="L106" s="679">
        <f t="shared" si="68"/>
        <v>1.6697805533183112</v>
      </c>
      <c r="M106" s="676">
        <f t="shared" si="68"/>
        <v>1.4066239785509724</v>
      </c>
      <c r="N106" s="680">
        <f t="shared" si="55"/>
        <v>3.910124796169514</v>
      </c>
      <c r="O106" s="678">
        <f>O107+O108</f>
        <v>3.910124796169514</v>
      </c>
      <c r="P106" s="681">
        <f t="shared" si="68"/>
        <v>0</v>
      </c>
      <c r="Q106" s="676">
        <f t="shared" si="68"/>
        <v>1.3282164217112546</v>
      </c>
      <c r="R106" s="475"/>
      <c r="S106" s="136"/>
      <c r="T106" s="136"/>
      <c r="U106" s="136"/>
      <c r="AC106" s="134"/>
      <c r="AD106" s="134"/>
      <c r="AE106" s="134"/>
      <c r="AF106" s="134"/>
      <c r="AG106" s="134"/>
      <c r="AH106" s="134"/>
      <c r="AI106" s="134"/>
    </row>
    <row r="107" spans="1:35">
      <c r="A107" s="549"/>
      <c r="B107" s="563" t="s">
        <v>496</v>
      </c>
      <c r="C107" s="568" t="s">
        <v>593</v>
      </c>
      <c r="D107" s="682">
        <v>0</v>
      </c>
      <c r="E107" s="683">
        <f t="shared" si="62"/>
        <v>0</v>
      </c>
      <c r="F107" s="684">
        <f t="shared" ref="F107:H108" si="69">IFERROR($D107*F125/100, 0)</f>
        <v>0</v>
      </c>
      <c r="G107" s="685">
        <f t="shared" si="69"/>
        <v>0</v>
      </c>
      <c r="H107" s="686">
        <f t="shared" si="69"/>
        <v>0</v>
      </c>
      <c r="I107" s="683">
        <f t="shared" si="58"/>
        <v>0</v>
      </c>
      <c r="J107" s="684">
        <f t="shared" ref="J107:Q108" si="70">IFERROR($D107*J125/100, 0)</f>
        <v>0</v>
      </c>
      <c r="K107" s="685">
        <f t="shared" si="70"/>
        <v>0</v>
      </c>
      <c r="L107" s="686">
        <f t="shared" si="70"/>
        <v>0</v>
      </c>
      <c r="M107" s="683">
        <f t="shared" si="70"/>
        <v>0</v>
      </c>
      <c r="N107" s="687">
        <f t="shared" si="55"/>
        <v>0</v>
      </c>
      <c r="O107" s="685">
        <f>IFERROR($D107*O125/100, 0)</f>
        <v>0</v>
      </c>
      <c r="P107" s="688">
        <f t="shared" si="70"/>
        <v>0</v>
      </c>
      <c r="Q107" s="683">
        <f t="shared" si="70"/>
        <v>0</v>
      </c>
      <c r="R107" s="475" t="s">
        <v>1336</v>
      </c>
      <c r="S107" s="136"/>
      <c r="T107" s="136"/>
      <c r="U107" s="136"/>
      <c r="AC107" s="134"/>
      <c r="AD107" s="134"/>
      <c r="AE107" s="134"/>
      <c r="AF107" s="134"/>
      <c r="AG107" s="134"/>
      <c r="AH107" s="134"/>
      <c r="AI107" s="134"/>
    </row>
    <row r="108" spans="1:35" ht="26.5">
      <c r="A108" s="549"/>
      <c r="B108" s="563" t="s">
        <v>497</v>
      </c>
      <c r="C108" s="605" t="s">
        <v>595</v>
      </c>
      <c r="D108" s="682">
        <v>48.910839999999993</v>
      </c>
      <c r="E108" s="683">
        <f t="shared" si="62"/>
        <v>16.604337555454709</v>
      </c>
      <c r="F108" s="684">
        <f t="shared" si="69"/>
        <v>2.3714582580974164</v>
      </c>
      <c r="G108" s="685">
        <f t="shared" si="69"/>
        <v>3.2172600109296199</v>
      </c>
      <c r="H108" s="686">
        <f t="shared" si="69"/>
        <v>11.015619286427672</v>
      </c>
      <c r="I108" s="683">
        <f t="shared" si="58"/>
        <v>25.661537248113547</v>
      </c>
      <c r="J108" s="684">
        <f t="shared" si="70"/>
        <v>11.556584974718401</v>
      </c>
      <c r="K108" s="685">
        <f t="shared" si="70"/>
        <v>12.435171720076834</v>
      </c>
      <c r="L108" s="686">
        <f t="shared" si="70"/>
        <v>1.6697805533183112</v>
      </c>
      <c r="M108" s="683">
        <f t="shared" si="70"/>
        <v>1.4066239785509724</v>
      </c>
      <c r="N108" s="687">
        <f t="shared" si="55"/>
        <v>3.910124796169514</v>
      </c>
      <c r="O108" s="685">
        <f>IFERROR($D108*O126/100, 0)</f>
        <v>3.910124796169514</v>
      </c>
      <c r="P108" s="688">
        <f t="shared" si="70"/>
        <v>0</v>
      </c>
      <c r="Q108" s="683">
        <f t="shared" si="70"/>
        <v>1.3282164217112546</v>
      </c>
      <c r="R108" s="475" t="s">
        <v>1338</v>
      </c>
      <c r="S108" s="136"/>
      <c r="T108" s="136"/>
      <c r="U108" s="136"/>
      <c r="AC108" s="134"/>
      <c r="AD108" s="134"/>
      <c r="AE108" s="134"/>
      <c r="AF108" s="134"/>
      <c r="AG108" s="134"/>
      <c r="AH108" s="134"/>
      <c r="AI108" s="134"/>
    </row>
    <row r="109" spans="1:35">
      <c r="A109" s="549"/>
      <c r="B109" s="561" t="s">
        <v>170</v>
      </c>
      <c r="C109" s="573" t="s">
        <v>37</v>
      </c>
      <c r="D109" s="645">
        <f>D110+D111</f>
        <v>0</v>
      </c>
      <c r="E109" s="646">
        <f t="shared" si="62"/>
        <v>0</v>
      </c>
      <c r="F109" s="689">
        <f>F110+F111</f>
        <v>0</v>
      </c>
      <c r="G109" s="690">
        <f>G110+G111</f>
        <v>0</v>
      </c>
      <c r="H109" s="691">
        <f>H110+H111</f>
        <v>0</v>
      </c>
      <c r="I109" s="646">
        <f t="shared" si="58"/>
        <v>0</v>
      </c>
      <c r="J109" s="689">
        <f t="shared" ref="J109:Q109" si="71">J110+J111</f>
        <v>0</v>
      </c>
      <c r="K109" s="690">
        <f t="shared" si="71"/>
        <v>0</v>
      </c>
      <c r="L109" s="691">
        <f t="shared" si="71"/>
        <v>0</v>
      </c>
      <c r="M109" s="646">
        <f t="shared" si="71"/>
        <v>0</v>
      </c>
      <c r="N109" s="692">
        <f t="shared" si="55"/>
        <v>0</v>
      </c>
      <c r="O109" s="690">
        <f>O110+O111</f>
        <v>0</v>
      </c>
      <c r="P109" s="693">
        <f t="shared" si="71"/>
        <v>0</v>
      </c>
      <c r="Q109" s="646">
        <f t="shared" si="71"/>
        <v>0</v>
      </c>
      <c r="R109" s="475"/>
      <c r="S109" s="136"/>
      <c r="T109" s="136"/>
      <c r="U109" s="136"/>
      <c r="AC109" s="134"/>
      <c r="AD109" s="134"/>
      <c r="AE109" s="134"/>
      <c r="AF109" s="134"/>
      <c r="AG109" s="134"/>
      <c r="AH109" s="134"/>
      <c r="AI109" s="134"/>
    </row>
    <row r="110" spans="1:35">
      <c r="A110" s="549"/>
      <c r="B110" s="579" t="s">
        <v>641</v>
      </c>
      <c r="C110" s="580" t="s">
        <v>39</v>
      </c>
      <c r="D110" s="694">
        <v>0</v>
      </c>
      <c r="E110" s="683">
        <f t="shared" si="62"/>
        <v>0</v>
      </c>
      <c r="F110" s="684">
        <f t="shared" ref="F110:H111" si="72">IFERROR($D110*F127/100, 0)</f>
        <v>0</v>
      </c>
      <c r="G110" s="685">
        <f t="shared" si="72"/>
        <v>0</v>
      </c>
      <c r="H110" s="686">
        <f t="shared" si="72"/>
        <v>0</v>
      </c>
      <c r="I110" s="683">
        <f t="shared" si="58"/>
        <v>0</v>
      </c>
      <c r="J110" s="684">
        <f t="shared" ref="J110:Q111" si="73">IFERROR($D110*J127/100, 0)</f>
        <v>0</v>
      </c>
      <c r="K110" s="685">
        <f t="shared" si="73"/>
        <v>0</v>
      </c>
      <c r="L110" s="686">
        <f t="shared" si="73"/>
        <v>0</v>
      </c>
      <c r="M110" s="683">
        <f t="shared" si="73"/>
        <v>0</v>
      </c>
      <c r="N110" s="687">
        <f t="shared" si="55"/>
        <v>0</v>
      </c>
      <c r="O110" s="685">
        <f>IFERROR($D110*O127/100, 0)</f>
        <v>0</v>
      </c>
      <c r="P110" s="688">
        <f t="shared" si="73"/>
        <v>0</v>
      </c>
      <c r="Q110" s="683">
        <f t="shared" si="73"/>
        <v>0</v>
      </c>
      <c r="R110" s="136" t="s">
        <v>1340</v>
      </c>
      <c r="S110" s="136"/>
      <c r="T110" s="136"/>
      <c r="U110" s="136"/>
      <c r="AC110" s="134"/>
      <c r="AD110" s="134"/>
      <c r="AE110" s="134"/>
      <c r="AF110" s="134"/>
      <c r="AG110" s="134"/>
      <c r="AH110" s="134"/>
      <c r="AI110" s="134"/>
    </row>
    <row r="111" spans="1:35">
      <c r="A111" s="549"/>
      <c r="B111" s="579" t="s">
        <v>642</v>
      </c>
      <c r="C111" s="584" t="s">
        <v>643</v>
      </c>
      <c r="D111" s="694">
        <v>0</v>
      </c>
      <c r="E111" s="683">
        <f t="shared" si="62"/>
        <v>0</v>
      </c>
      <c r="F111" s="684">
        <f t="shared" si="72"/>
        <v>0</v>
      </c>
      <c r="G111" s="685">
        <f t="shared" si="72"/>
        <v>0</v>
      </c>
      <c r="H111" s="686">
        <f t="shared" si="72"/>
        <v>0</v>
      </c>
      <c r="I111" s="683">
        <f t="shared" si="58"/>
        <v>0</v>
      </c>
      <c r="J111" s="684">
        <f t="shared" si="73"/>
        <v>0</v>
      </c>
      <c r="K111" s="685">
        <f t="shared" si="73"/>
        <v>0</v>
      </c>
      <c r="L111" s="686">
        <f t="shared" si="73"/>
        <v>0</v>
      </c>
      <c r="M111" s="683">
        <f t="shared" si="73"/>
        <v>0</v>
      </c>
      <c r="N111" s="687">
        <f t="shared" si="55"/>
        <v>0</v>
      </c>
      <c r="O111" s="685">
        <f>IFERROR($D111*O128/100, 0)</f>
        <v>0</v>
      </c>
      <c r="P111" s="688">
        <f t="shared" si="73"/>
        <v>0</v>
      </c>
      <c r="Q111" s="683">
        <f t="shared" si="73"/>
        <v>0</v>
      </c>
      <c r="R111" s="136" t="s">
        <v>1342</v>
      </c>
      <c r="S111" s="136"/>
      <c r="T111" s="136"/>
      <c r="U111" s="136"/>
      <c r="AC111" s="134"/>
      <c r="AD111" s="134"/>
      <c r="AE111" s="134"/>
      <c r="AF111" s="134"/>
      <c r="AG111" s="134"/>
      <c r="AH111" s="134"/>
      <c r="AI111" s="134"/>
    </row>
    <row r="112" spans="1:35">
      <c r="A112" s="549"/>
      <c r="B112" s="585" t="s">
        <v>172</v>
      </c>
      <c r="C112" s="586" t="s">
        <v>596</v>
      </c>
      <c r="D112" s="645">
        <f>D113+D114+D115</f>
        <v>0</v>
      </c>
      <c r="E112" s="646">
        <f t="shared" ref="E112:Q112" si="74">E113+E114+E115</f>
        <v>0</v>
      </c>
      <c r="F112" s="645">
        <f t="shared" si="74"/>
        <v>0</v>
      </c>
      <c r="G112" s="695">
        <f t="shared" si="74"/>
        <v>0</v>
      </c>
      <c r="H112" s="696">
        <f t="shared" si="74"/>
        <v>0</v>
      </c>
      <c r="I112" s="646">
        <f t="shared" si="74"/>
        <v>0</v>
      </c>
      <c r="J112" s="695">
        <f t="shared" si="74"/>
        <v>0</v>
      </c>
      <c r="K112" s="695">
        <f t="shared" si="74"/>
        <v>0</v>
      </c>
      <c r="L112" s="697">
        <f t="shared" si="74"/>
        <v>0</v>
      </c>
      <c r="M112" s="698">
        <f t="shared" si="74"/>
        <v>0</v>
      </c>
      <c r="N112" s="692">
        <f t="shared" si="55"/>
        <v>0</v>
      </c>
      <c r="O112" s="695">
        <f>O113+O114+O115</f>
        <v>0</v>
      </c>
      <c r="P112" s="699">
        <f t="shared" si="74"/>
        <v>0</v>
      </c>
      <c r="Q112" s="698">
        <f t="shared" si="74"/>
        <v>0</v>
      </c>
      <c r="R112" s="136"/>
      <c r="S112" s="136"/>
      <c r="T112" s="136"/>
      <c r="U112" s="136"/>
      <c r="AC112" s="134"/>
      <c r="AD112" s="134"/>
      <c r="AE112" s="134"/>
      <c r="AF112" s="134"/>
      <c r="AG112" s="134"/>
      <c r="AH112" s="134"/>
      <c r="AI112" s="134"/>
    </row>
    <row r="113" spans="1:35">
      <c r="A113" s="549"/>
      <c r="B113" s="587" t="s">
        <v>501</v>
      </c>
      <c r="C113" s="588" t="s">
        <v>1360</v>
      </c>
      <c r="D113" s="700">
        <v>0</v>
      </c>
      <c r="E113" s="683">
        <f>SUM(F113:H113)</f>
        <v>0</v>
      </c>
      <c r="F113" s="684">
        <f t="shared" ref="F113:H115" si="75">IFERROR($D113*F129/100, 0)</f>
        <v>0</v>
      </c>
      <c r="G113" s="685">
        <f t="shared" si="75"/>
        <v>0</v>
      </c>
      <c r="H113" s="686">
        <f t="shared" si="75"/>
        <v>0</v>
      </c>
      <c r="I113" s="683">
        <f t="shared" si="58"/>
        <v>0</v>
      </c>
      <c r="J113" s="684">
        <f t="shared" ref="J113:Q115" si="76">IFERROR($D113*J129/100, 0)</f>
        <v>0</v>
      </c>
      <c r="K113" s="685">
        <f t="shared" si="76"/>
        <v>0</v>
      </c>
      <c r="L113" s="686">
        <f t="shared" si="76"/>
        <v>0</v>
      </c>
      <c r="M113" s="683">
        <f t="shared" si="76"/>
        <v>0</v>
      </c>
      <c r="N113" s="687">
        <f t="shared" si="55"/>
        <v>0</v>
      </c>
      <c r="O113" s="685">
        <f>IFERROR($D113*O129/100, 0)</f>
        <v>0</v>
      </c>
      <c r="P113" s="688">
        <f t="shared" si="76"/>
        <v>0</v>
      </c>
      <c r="Q113" s="683">
        <f t="shared" si="76"/>
        <v>0</v>
      </c>
      <c r="R113" s="136" t="s">
        <v>1344</v>
      </c>
      <c r="S113" s="136"/>
      <c r="T113" s="136"/>
      <c r="U113" s="136"/>
      <c r="AC113" s="134"/>
      <c r="AD113" s="134"/>
      <c r="AE113" s="134"/>
      <c r="AF113" s="134"/>
      <c r="AG113" s="134"/>
      <c r="AH113" s="134"/>
      <c r="AI113" s="134"/>
    </row>
    <row r="114" spans="1:35">
      <c r="A114" s="549"/>
      <c r="B114" s="579" t="s">
        <v>502</v>
      </c>
      <c r="C114" s="588" t="s">
        <v>1360</v>
      </c>
      <c r="D114" s="700">
        <v>0</v>
      </c>
      <c r="E114" s="683">
        <f>SUM(F114:H114)</f>
        <v>0</v>
      </c>
      <c r="F114" s="684">
        <f t="shared" si="75"/>
        <v>0</v>
      </c>
      <c r="G114" s="685">
        <f t="shared" si="75"/>
        <v>0</v>
      </c>
      <c r="H114" s="686">
        <f t="shared" si="75"/>
        <v>0</v>
      </c>
      <c r="I114" s="683">
        <f t="shared" si="58"/>
        <v>0</v>
      </c>
      <c r="J114" s="684">
        <f t="shared" si="76"/>
        <v>0</v>
      </c>
      <c r="K114" s="685">
        <f t="shared" si="76"/>
        <v>0</v>
      </c>
      <c r="L114" s="686">
        <f t="shared" si="76"/>
        <v>0</v>
      </c>
      <c r="M114" s="683">
        <f t="shared" si="76"/>
        <v>0</v>
      </c>
      <c r="N114" s="687">
        <f t="shared" si="55"/>
        <v>0</v>
      </c>
      <c r="O114" s="685">
        <f>IFERROR($D114*O130/100, 0)</f>
        <v>0</v>
      </c>
      <c r="P114" s="688">
        <f t="shared" si="76"/>
        <v>0</v>
      </c>
      <c r="Q114" s="683">
        <f t="shared" si="76"/>
        <v>0</v>
      </c>
      <c r="R114" s="136" t="s">
        <v>1346</v>
      </c>
      <c r="S114" s="136"/>
      <c r="T114" s="136"/>
      <c r="U114" s="136"/>
      <c r="AC114" s="134"/>
      <c r="AD114" s="134"/>
      <c r="AE114" s="134"/>
      <c r="AF114" s="134"/>
      <c r="AG114" s="134"/>
      <c r="AH114" s="134"/>
      <c r="AI114" s="134"/>
    </row>
    <row r="115" spans="1:35" ht="15" thickBot="1">
      <c r="A115" s="549"/>
      <c r="B115" s="625" t="s">
        <v>503</v>
      </c>
      <c r="C115" s="590" t="s">
        <v>1360</v>
      </c>
      <c r="D115" s="682">
        <v>0</v>
      </c>
      <c r="E115" s="683">
        <f>SUM(F115:H115)</f>
        <v>0</v>
      </c>
      <c r="F115" s="684">
        <f t="shared" si="75"/>
        <v>0</v>
      </c>
      <c r="G115" s="685">
        <f t="shared" si="75"/>
        <v>0</v>
      </c>
      <c r="H115" s="686">
        <f t="shared" si="75"/>
        <v>0</v>
      </c>
      <c r="I115" s="683">
        <f t="shared" si="58"/>
        <v>0</v>
      </c>
      <c r="J115" s="684">
        <f t="shared" si="76"/>
        <v>0</v>
      </c>
      <c r="K115" s="685">
        <f t="shared" si="76"/>
        <v>0</v>
      </c>
      <c r="L115" s="686">
        <f t="shared" si="76"/>
        <v>0</v>
      </c>
      <c r="M115" s="683">
        <f t="shared" si="76"/>
        <v>0</v>
      </c>
      <c r="N115" s="687">
        <f t="shared" si="55"/>
        <v>0</v>
      </c>
      <c r="O115" s="685">
        <f>IFERROR($D115*O131/100, 0)</f>
        <v>0</v>
      </c>
      <c r="P115" s="688">
        <f t="shared" si="76"/>
        <v>0</v>
      </c>
      <c r="Q115" s="683">
        <f t="shared" si="76"/>
        <v>0</v>
      </c>
      <c r="R115" s="136" t="s">
        <v>1348</v>
      </c>
      <c r="S115" s="136"/>
      <c r="T115" s="136"/>
      <c r="U115" s="136"/>
      <c r="AC115" s="134"/>
      <c r="AD115" s="134"/>
      <c r="AE115" s="134"/>
      <c r="AF115" s="134"/>
      <c r="AG115" s="134"/>
      <c r="AH115" s="134"/>
      <c r="AI115" s="134"/>
    </row>
    <row r="116" spans="1:35" ht="65.5" thickBot="1">
      <c r="A116" s="549"/>
      <c r="B116" s="551" t="s">
        <v>76</v>
      </c>
      <c r="C116" s="633" t="s">
        <v>644</v>
      </c>
      <c r="D116" s="141" t="s">
        <v>246</v>
      </c>
      <c r="E116" s="142" t="s">
        <v>247</v>
      </c>
      <c r="F116" s="143" t="s">
        <v>248</v>
      </c>
      <c r="G116" s="144" t="s">
        <v>249</v>
      </c>
      <c r="H116" s="145" t="s">
        <v>250</v>
      </c>
      <c r="I116" s="142" t="s">
        <v>251</v>
      </c>
      <c r="J116" s="143" t="s">
        <v>252</v>
      </c>
      <c r="K116" s="144" t="s">
        <v>253</v>
      </c>
      <c r="L116" s="634" t="s">
        <v>254</v>
      </c>
      <c r="M116" s="142" t="s">
        <v>255</v>
      </c>
      <c r="N116" s="146" t="s">
        <v>256</v>
      </c>
      <c r="O116" s="148" t="s">
        <v>257</v>
      </c>
      <c r="P116" s="497" t="s">
        <v>258</v>
      </c>
      <c r="Q116" s="150" t="s">
        <v>259</v>
      </c>
      <c r="R116" s="136"/>
      <c r="S116" s="136"/>
      <c r="T116" s="136"/>
      <c r="U116" s="136"/>
      <c r="AC116" s="134"/>
      <c r="AD116" s="134"/>
      <c r="AE116" s="134"/>
      <c r="AF116" s="134"/>
      <c r="AG116" s="134"/>
      <c r="AH116" s="134"/>
      <c r="AI116" s="134"/>
    </row>
    <row r="117" spans="1:35">
      <c r="A117" s="549"/>
      <c r="B117" s="397" t="s">
        <v>205</v>
      </c>
      <c r="C117" s="635" t="s">
        <v>645</v>
      </c>
      <c r="D117" s="636">
        <f t="shared" ref="D117:D132" si="77">O117+E117+I117+M117+P117+Q117</f>
        <v>100.00000000000001</v>
      </c>
      <c r="E117" s="637">
        <f t="shared" ref="E117:E132" si="78">SUM(F117:H117)</f>
        <v>33.948174996493037</v>
      </c>
      <c r="F117" s="638">
        <f>'4'!F$235</f>
        <v>4.8485330820272496</v>
      </c>
      <c r="G117" s="639">
        <f>'4'!G$235</f>
        <v>6.5778056785154799</v>
      </c>
      <c r="H117" s="640">
        <f>'4'!H$235</f>
        <v>22.521836235950303</v>
      </c>
      <c r="I117" s="637">
        <f t="shared" ref="I117:I132" si="79">SUM(J117:L117)</f>
        <v>52.465950795597763</v>
      </c>
      <c r="J117" s="638">
        <f>'4'!J$235</f>
        <v>23.627860357169091</v>
      </c>
      <c r="K117" s="639">
        <f>'4'!K$235</f>
        <v>25.424163069120947</v>
      </c>
      <c r="L117" s="640">
        <f>'4'!L$235</f>
        <v>3.4139273693077268</v>
      </c>
      <c r="M117" s="641">
        <f>'4'!M$235</f>
        <v>2.8758941342061859</v>
      </c>
      <c r="N117" s="642">
        <f t="shared" ref="N117:N132" si="80">+O117+P117</f>
        <v>7.9943930551377047</v>
      </c>
      <c r="O117" s="639">
        <f>'4'!O$235</f>
        <v>7.9943930551377047</v>
      </c>
      <c r="P117" s="643">
        <f>'4'!P$235</f>
        <v>0</v>
      </c>
      <c r="Q117" s="641">
        <f>'4'!Q$235</f>
        <v>2.7155870185653219</v>
      </c>
      <c r="R117" s="136"/>
      <c r="S117" s="136"/>
      <c r="T117" s="136"/>
      <c r="U117" s="136"/>
      <c r="AC117" s="134"/>
      <c r="AD117" s="134"/>
      <c r="AE117" s="134"/>
      <c r="AF117" s="134"/>
      <c r="AG117" s="134"/>
      <c r="AH117" s="134"/>
      <c r="AI117" s="134"/>
    </row>
    <row r="118" spans="1:35">
      <c r="A118" s="549"/>
      <c r="B118" s="427" t="s">
        <v>207</v>
      </c>
      <c r="C118" s="644" t="s">
        <v>646</v>
      </c>
      <c r="D118" s="645">
        <f t="shared" si="77"/>
        <v>100.00000000000001</v>
      </c>
      <c r="E118" s="646">
        <f t="shared" si="78"/>
        <v>33.948174996493037</v>
      </c>
      <c r="F118" s="647">
        <f>'4'!F$235</f>
        <v>4.8485330820272496</v>
      </c>
      <c r="G118" s="648">
        <f>'4'!G$235</f>
        <v>6.5778056785154799</v>
      </c>
      <c r="H118" s="649">
        <f>'4'!H$235</f>
        <v>22.521836235950303</v>
      </c>
      <c r="I118" s="646">
        <f t="shared" si="79"/>
        <v>52.465950795597763</v>
      </c>
      <c r="J118" s="647">
        <f>'4'!J$235</f>
        <v>23.627860357169091</v>
      </c>
      <c r="K118" s="648">
        <f>'4'!K$235</f>
        <v>25.424163069120947</v>
      </c>
      <c r="L118" s="649">
        <f>'4'!L$235</f>
        <v>3.4139273693077268</v>
      </c>
      <c r="M118" s="650">
        <f>'4'!M$235</f>
        <v>2.8758941342061859</v>
      </c>
      <c r="N118" s="642">
        <f t="shared" si="80"/>
        <v>7.9943930551377047</v>
      </c>
      <c r="O118" s="648">
        <f>'4'!O$235</f>
        <v>7.9943930551377047</v>
      </c>
      <c r="P118" s="651">
        <f>'4'!P$235</f>
        <v>0</v>
      </c>
      <c r="Q118" s="650">
        <f>'4'!Q$235</f>
        <v>2.7155870185653219</v>
      </c>
      <c r="R118" s="136"/>
      <c r="S118" s="136"/>
      <c r="T118" s="136"/>
      <c r="U118" s="136"/>
      <c r="AC118" s="134"/>
      <c r="AD118" s="134"/>
      <c r="AE118" s="134"/>
      <c r="AF118" s="134"/>
      <c r="AG118" s="134"/>
      <c r="AH118" s="134"/>
      <c r="AI118" s="134"/>
    </row>
    <row r="119" spans="1:35">
      <c r="A119" s="549"/>
      <c r="B119" s="427" t="s">
        <v>215</v>
      </c>
      <c r="C119" s="644" t="s">
        <v>647</v>
      </c>
      <c r="D119" s="645">
        <f t="shared" si="77"/>
        <v>100.00000000000001</v>
      </c>
      <c r="E119" s="646">
        <f t="shared" si="78"/>
        <v>33.948174996493037</v>
      </c>
      <c r="F119" s="647">
        <f>'4'!F$235</f>
        <v>4.8485330820272496</v>
      </c>
      <c r="G119" s="648">
        <f>'4'!G$235</f>
        <v>6.5778056785154799</v>
      </c>
      <c r="H119" s="649">
        <f>'4'!H$235</f>
        <v>22.521836235950303</v>
      </c>
      <c r="I119" s="646">
        <f t="shared" si="79"/>
        <v>52.465950795597763</v>
      </c>
      <c r="J119" s="647">
        <f>'4'!J$235</f>
        <v>23.627860357169091</v>
      </c>
      <c r="K119" s="648">
        <f>'4'!K$235</f>
        <v>25.424163069120947</v>
      </c>
      <c r="L119" s="649">
        <f>'4'!L$235</f>
        <v>3.4139273693077268</v>
      </c>
      <c r="M119" s="650">
        <f>'4'!M$235</f>
        <v>2.8758941342061859</v>
      </c>
      <c r="N119" s="642">
        <f t="shared" si="80"/>
        <v>7.9943930551377047</v>
      </c>
      <c r="O119" s="648">
        <f>'4'!O$235</f>
        <v>7.9943930551377047</v>
      </c>
      <c r="P119" s="651">
        <f>'4'!P$235</f>
        <v>0</v>
      </c>
      <c r="Q119" s="650">
        <f>'4'!Q$235</f>
        <v>2.7155870185653219</v>
      </c>
      <c r="R119" s="136"/>
      <c r="S119" s="136"/>
      <c r="T119" s="136"/>
      <c r="U119" s="136"/>
      <c r="AC119" s="134"/>
      <c r="AD119" s="134"/>
      <c r="AE119" s="134"/>
      <c r="AF119" s="134"/>
      <c r="AG119" s="134"/>
      <c r="AH119" s="134"/>
      <c r="AI119" s="134"/>
    </row>
    <row r="120" spans="1:35">
      <c r="A120" s="549"/>
      <c r="B120" s="431" t="s">
        <v>648</v>
      </c>
      <c r="C120" s="644" t="s">
        <v>649</v>
      </c>
      <c r="D120" s="645">
        <f t="shared" si="77"/>
        <v>100.00000000000001</v>
      </c>
      <c r="E120" s="646">
        <f t="shared" si="78"/>
        <v>33.948174996493037</v>
      </c>
      <c r="F120" s="647">
        <f>'4'!F$235</f>
        <v>4.8485330820272496</v>
      </c>
      <c r="G120" s="648">
        <f>'4'!G$235</f>
        <v>6.5778056785154799</v>
      </c>
      <c r="H120" s="649">
        <f>'4'!H$235</f>
        <v>22.521836235950303</v>
      </c>
      <c r="I120" s="646">
        <f t="shared" si="79"/>
        <v>52.465950795597763</v>
      </c>
      <c r="J120" s="647">
        <f>'4'!J$235</f>
        <v>23.627860357169091</v>
      </c>
      <c r="K120" s="648">
        <f>'4'!K$235</f>
        <v>25.424163069120947</v>
      </c>
      <c r="L120" s="649">
        <f>'4'!L$235</f>
        <v>3.4139273693077268</v>
      </c>
      <c r="M120" s="650">
        <f>'4'!M$235</f>
        <v>2.8758941342061859</v>
      </c>
      <c r="N120" s="642">
        <f t="shared" si="80"/>
        <v>7.9943930551377047</v>
      </c>
      <c r="O120" s="648">
        <f>'4'!O$235</f>
        <v>7.9943930551377047</v>
      </c>
      <c r="P120" s="651">
        <f>'4'!P$235</f>
        <v>0</v>
      </c>
      <c r="Q120" s="650">
        <f>'4'!Q$235</f>
        <v>2.7155870185653219</v>
      </c>
      <c r="R120" s="136"/>
      <c r="S120" s="136"/>
      <c r="T120" s="136"/>
      <c r="U120" s="136"/>
      <c r="AC120" s="134"/>
      <c r="AD120" s="134"/>
      <c r="AE120" s="134"/>
      <c r="AF120" s="134"/>
      <c r="AG120" s="134"/>
      <c r="AH120" s="134"/>
      <c r="AI120" s="134"/>
    </row>
    <row r="121" spans="1:35">
      <c r="A121" s="549"/>
      <c r="B121" s="427" t="s">
        <v>650</v>
      </c>
      <c r="C121" s="644" t="s">
        <v>651</v>
      </c>
      <c r="D121" s="645">
        <f t="shared" si="77"/>
        <v>100.00000000000001</v>
      </c>
      <c r="E121" s="646">
        <f t="shared" si="78"/>
        <v>33.948174996493037</v>
      </c>
      <c r="F121" s="647">
        <f>'4'!F$235</f>
        <v>4.8485330820272496</v>
      </c>
      <c r="G121" s="648">
        <f>'4'!G$235</f>
        <v>6.5778056785154799</v>
      </c>
      <c r="H121" s="649">
        <f>'4'!H$235</f>
        <v>22.521836235950303</v>
      </c>
      <c r="I121" s="646">
        <f t="shared" si="79"/>
        <v>52.465950795597763</v>
      </c>
      <c r="J121" s="647">
        <f>'4'!J$235</f>
        <v>23.627860357169091</v>
      </c>
      <c r="K121" s="648">
        <f>'4'!K$235</f>
        <v>25.424163069120947</v>
      </c>
      <c r="L121" s="649">
        <f>'4'!L$235</f>
        <v>3.4139273693077268</v>
      </c>
      <c r="M121" s="650">
        <f>'4'!M$235</f>
        <v>2.8758941342061859</v>
      </c>
      <c r="N121" s="642">
        <f t="shared" si="80"/>
        <v>7.9943930551377047</v>
      </c>
      <c r="O121" s="648">
        <f>'4'!O$235</f>
        <v>7.9943930551377047</v>
      </c>
      <c r="P121" s="651">
        <f>'4'!P$235</f>
        <v>0</v>
      </c>
      <c r="Q121" s="650">
        <f>'4'!Q$235</f>
        <v>2.7155870185653219</v>
      </c>
      <c r="R121" s="136"/>
      <c r="S121" s="136"/>
      <c r="T121" s="136"/>
      <c r="U121" s="136"/>
      <c r="AC121" s="134"/>
      <c r="AD121" s="134"/>
      <c r="AE121" s="134"/>
      <c r="AF121" s="134"/>
      <c r="AG121" s="134"/>
      <c r="AH121" s="134"/>
      <c r="AI121" s="134"/>
    </row>
    <row r="122" spans="1:35">
      <c r="A122" s="549"/>
      <c r="B122" s="427" t="s">
        <v>652</v>
      </c>
      <c r="C122" s="644" t="s">
        <v>653</v>
      </c>
      <c r="D122" s="645">
        <f t="shared" si="77"/>
        <v>100.00000000000001</v>
      </c>
      <c r="E122" s="646">
        <f t="shared" si="78"/>
        <v>33.948174996493037</v>
      </c>
      <c r="F122" s="647">
        <f>'4'!F$235</f>
        <v>4.8485330820272496</v>
      </c>
      <c r="G122" s="648">
        <f>'4'!G$235</f>
        <v>6.5778056785154799</v>
      </c>
      <c r="H122" s="649">
        <f>'4'!H$235</f>
        <v>22.521836235950303</v>
      </c>
      <c r="I122" s="646">
        <f t="shared" si="79"/>
        <v>52.465950795597763</v>
      </c>
      <c r="J122" s="647">
        <f>'4'!J$235</f>
        <v>23.627860357169091</v>
      </c>
      <c r="K122" s="648">
        <f>'4'!K$235</f>
        <v>25.424163069120947</v>
      </c>
      <c r="L122" s="649">
        <f>'4'!L$235</f>
        <v>3.4139273693077268</v>
      </c>
      <c r="M122" s="650">
        <f>'4'!M$235</f>
        <v>2.8758941342061859</v>
      </c>
      <c r="N122" s="642">
        <f t="shared" si="80"/>
        <v>7.9943930551377047</v>
      </c>
      <c r="O122" s="648">
        <f>'4'!O$235</f>
        <v>7.9943930551377047</v>
      </c>
      <c r="P122" s="651">
        <f>'4'!P$235</f>
        <v>0</v>
      </c>
      <c r="Q122" s="650">
        <f>'4'!Q$235</f>
        <v>2.7155870185653219</v>
      </c>
      <c r="R122" s="136"/>
      <c r="S122" s="136"/>
      <c r="T122" s="136"/>
      <c r="U122" s="136"/>
      <c r="AC122" s="134"/>
      <c r="AD122" s="134"/>
      <c r="AE122" s="134"/>
      <c r="AF122" s="134"/>
      <c r="AG122" s="134"/>
      <c r="AH122" s="134"/>
      <c r="AI122" s="134"/>
    </row>
    <row r="123" spans="1:35">
      <c r="A123" s="549"/>
      <c r="B123" s="427" t="s">
        <v>654</v>
      </c>
      <c r="C123" s="644" t="s">
        <v>655</v>
      </c>
      <c r="D123" s="645">
        <f t="shared" si="77"/>
        <v>100.00000000000001</v>
      </c>
      <c r="E123" s="646">
        <f t="shared" si="78"/>
        <v>33.948174996493037</v>
      </c>
      <c r="F123" s="647">
        <f>'4'!F$235</f>
        <v>4.8485330820272496</v>
      </c>
      <c r="G123" s="648">
        <f>'4'!G$235</f>
        <v>6.5778056785154799</v>
      </c>
      <c r="H123" s="649">
        <f>'4'!H$235</f>
        <v>22.521836235950303</v>
      </c>
      <c r="I123" s="646">
        <f t="shared" si="79"/>
        <v>52.465950795597763</v>
      </c>
      <c r="J123" s="647">
        <f>'4'!J$235</f>
        <v>23.627860357169091</v>
      </c>
      <c r="K123" s="648">
        <f>'4'!K$235</f>
        <v>25.424163069120947</v>
      </c>
      <c r="L123" s="649">
        <f>'4'!L$235</f>
        <v>3.4139273693077268</v>
      </c>
      <c r="M123" s="650">
        <f>'4'!M$235</f>
        <v>2.8758941342061859</v>
      </c>
      <c r="N123" s="642">
        <f t="shared" si="80"/>
        <v>7.9943930551377047</v>
      </c>
      <c r="O123" s="648">
        <f>'4'!O$235</f>
        <v>7.9943930551377047</v>
      </c>
      <c r="P123" s="651">
        <f>'4'!P$235</f>
        <v>0</v>
      </c>
      <c r="Q123" s="650">
        <f>'4'!Q$235</f>
        <v>2.7155870185653219</v>
      </c>
      <c r="R123" s="136"/>
      <c r="S123" s="136"/>
      <c r="T123" s="136"/>
      <c r="U123" s="136"/>
      <c r="AC123" s="134"/>
      <c r="AD123" s="134"/>
      <c r="AE123" s="134"/>
      <c r="AF123" s="134"/>
      <c r="AG123" s="134"/>
      <c r="AH123" s="134"/>
      <c r="AI123" s="134"/>
    </row>
    <row r="124" spans="1:35">
      <c r="A124" s="549"/>
      <c r="B124" s="431" t="s">
        <v>656</v>
      </c>
      <c r="C124" s="644" t="s">
        <v>657</v>
      </c>
      <c r="D124" s="645">
        <f t="shared" si="77"/>
        <v>100.00000000000001</v>
      </c>
      <c r="E124" s="646">
        <f t="shared" si="78"/>
        <v>33.948174996493037</v>
      </c>
      <c r="F124" s="647">
        <f>'4'!F$235</f>
        <v>4.8485330820272496</v>
      </c>
      <c r="G124" s="648">
        <f>'4'!G$235</f>
        <v>6.5778056785154799</v>
      </c>
      <c r="H124" s="649">
        <f>'4'!H$235</f>
        <v>22.521836235950303</v>
      </c>
      <c r="I124" s="646">
        <f t="shared" si="79"/>
        <v>52.465950795597763</v>
      </c>
      <c r="J124" s="647">
        <f>'4'!J$235</f>
        <v>23.627860357169091</v>
      </c>
      <c r="K124" s="648">
        <f>'4'!K$235</f>
        <v>25.424163069120947</v>
      </c>
      <c r="L124" s="649">
        <f>'4'!L$235</f>
        <v>3.4139273693077268</v>
      </c>
      <c r="M124" s="650">
        <f>'4'!M$235</f>
        <v>2.8758941342061859</v>
      </c>
      <c r="N124" s="642">
        <f t="shared" si="80"/>
        <v>7.9943930551377047</v>
      </c>
      <c r="O124" s="648">
        <f>'4'!O$235</f>
        <v>7.9943930551377047</v>
      </c>
      <c r="P124" s="651">
        <f>'4'!P$235</f>
        <v>0</v>
      </c>
      <c r="Q124" s="650">
        <f>'4'!Q$235</f>
        <v>2.7155870185653219</v>
      </c>
      <c r="R124" s="136"/>
      <c r="S124" s="136"/>
      <c r="T124" s="136"/>
      <c r="U124" s="136"/>
      <c r="AC124" s="134"/>
      <c r="AD124" s="134"/>
      <c r="AE124" s="134"/>
      <c r="AF124" s="134"/>
      <c r="AG124" s="134"/>
      <c r="AH124" s="134"/>
      <c r="AI124" s="134"/>
    </row>
    <row r="125" spans="1:35">
      <c r="A125" s="549"/>
      <c r="B125" s="431" t="s">
        <v>658</v>
      </c>
      <c r="C125" s="644" t="s">
        <v>659</v>
      </c>
      <c r="D125" s="645">
        <f t="shared" si="77"/>
        <v>100.00000000000001</v>
      </c>
      <c r="E125" s="646">
        <f t="shared" si="78"/>
        <v>33.948174996493037</v>
      </c>
      <c r="F125" s="647">
        <f>'4'!F$235</f>
        <v>4.8485330820272496</v>
      </c>
      <c r="G125" s="648">
        <f>'4'!G$235</f>
        <v>6.5778056785154799</v>
      </c>
      <c r="H125" s="649">
        <f>'4'!H$235</f>
        <v>22.521836235950303</v>
      </c>
      <c r="I125" s="646">
        <f t="shared" si="79"/>
        <v>52.465950795597763</v>
      </c>
      <c r="J125" s="647">
        <f>'4'!J$235</f>
        <v>23.627860357169091</v>
      </c>
      <c r="K125" s="648">
        <f>'4'!K$235</f>
        <v>25.424163069120947</v>
      </c>
      <c r="L125" s="649">
        <f>'4'!L$235</f>
        <v>3.4139273693077268</v>
      </c>
      <c r="M125" s="650">
        <f>'4'!M$235</f>
        <v>2.8758941342061859</v>
      </c>
      <c r="N125" s="642">
        <f t="shared" si="80"/>
        <v>7.9943930551377047</v>
      </c>
      <c r="O125" s="648">
        <f>'4'!O$235</f>
        <v>7.9943930551377047</v>
      </c>
      <c r="P125" s="651">
        <f>'4'!P$235</f>
        <v>0</v>
      </c>
      <c r="Q125" s="650">
        <f>'4'!Q$235</f>
        <v>2.7155870185653219</v>
      </c>
      <c r="R125" s="136"/>
      <c r="S125" s="136"/>
      <c r="T125" s="136"/>
      <c r="U125" s="136"/>
      <c r="AC125" s="134"/>
      <c r="AD125" s="134"/>
      <c r="AE125" s="134"/>
      <c r="AF125" s="134"/>
      <c r="AG125" s="134"/>
      <c r="AH125" s="134"/>
      <c r="AI125" s="134"/>
    </row>
    <row r="126" spans="1:35">
      <c r="A126" s="549"/>
      <c r="B126" s="431" t="s">
        <v>660</v>
      </c>
      <c r="C126" s="644" t="s">
        <v>661</v>
      </c>
      <c r="D126" s="645">
        <f t="shared" si="77"/>
        <v>100.00000000000001</v>
      </c>
      <c r="E126" s="646">
        <f t="shared" si="78"/>
        <v>33.948174996493037</v>
      </c>
      <c r="F126" s="647">
        <f>'4'!F$235</f>
        <v>4.8485330820272496</v>
      </c>
      <c r="G126" s="648">
        <f>'4'!G$235</f>
        <v>6.5778056785154799</v>
      </c>
      <c r="H126" s="649">
        <f>'4'!H$235</f>
        <v>22.521836235950303</v>
      </c>
      <c r="I126" s="646">
        <f t="shared" si="79"/>
        <v>52.465950795597763</v>
      </c>
      <c r="J126" s="647">
        <f>'4'!J$235</f>
        <v>23.627860357169091</v>
      </c>
      <c r="K126" s="648">
        <f>'4'!K$235</f>
        <v>25.424163069120947</v>
      </c>
      <c r="L126" s="649">
        <f>'4'!L$235</f>
        <v>3.4139273693077268</v>
      </c>
      <c r="M126" s="650">
        <f>'4'!M$235</f>
        <v>2.8758941342061859</v>
      </c>
      <c r="N126" s="642">
        <f t="shared" si="80"/>
        <v>7.9943930551377047</v>
      </c>
      <c r="O126" s="648">
        <f>'4'!O$235</f>
        <v>7.9943930551377047</v>
      </c>
      <c r="P126" s="651">
        <f>'4'!P$235</f>
        <v>0</v>
      </c>
      <c r="Q126" s="650">
        <f>'4'!Q$235</f>
        <v>2.7155870185653219</v>
      </c>
      <c r="R126" s="136"/>
      <c r="S126" s="136"/>
      <c r="T126" s="136"/>
      <c r="U126" s="136"/>
      <c r="AC126" s="134"/>
      <c r="AD126" s="134"/>
      <c r="AE126" s="134"/>
      <c r="AF126" s="134"/>
      <c r="AG126" s="134"/>
      <c r="AH126" s="134"/>
      <c r="AI126" s="134"/>
    </row>
    <row r="127" spans="1:35">
      <c r="A127" s="549"/>
      <c r="B127" s="431" t="s">
        <v>662</v>
      </c>
      <c r="C127" s="644" t="s">
        <v>663</v>
      </c>
      <c r="D127" s="645">
        <f t="shared" si="77"/>
        <v>100.00000000000001</v>
      </c>
      <c r="E127" s="646">
        <f t="shared" si="78"/>
        <v>33.948174996493037</v>
      </c>
      <c r="F127" s="647">
        <f>'4'!F$235</f>
        <v>4.8485330820272496</v>
      </c>
      <c r="G127" s="648">
        <f>'4'!G$235</f>
        <v>6.5778056785154799</v>
      </c>
      <c r="H127" s="649">
        <f>'4'!H$235</f>
        <v>22.521836235950303</v>
      </c>
      <c r="I127" s="646">
        <f t="shared" si="79"/>
        <v>52.465950795597763</v>
      </c>
      <c r="J127" s="647">
        <f>'4'!J$235</f>
        <v>23.627860357169091</v>
      </c>
      <c r="K127" s="648">
        <f>'4'!K$235</f>
        <v>25.424163069120947</v>
      </c>
      <c r="L127" s="649">
        <f>'4'!L$235</f>
        <v>3.4139273693077268</v>
      </c>
      <c r="M127" s="650">
        <f>'4'!M$235</f>
        <v>2.8758941342061859</v>
      </c>
      <c r="N127" s="642">
        <f t="shared" si="80"/>
        <v>7.9943930551377047</v>
      </c>
      <c r="O127" s="648">
        <f>'4'!O$235</f>
        <v>7.9943930551377047</v>
      </c>
      <c r="P127" s="651">
        <f>'4'!P$235</f>
        <v>0</v>
      </c>
      <c r="Q127" s="650">
        <f>'4'!Q$235</f>
        <v>2.7155870185653219</v>
      </c>
      <c r="R127" s="136"/>
      <c r="S127" s="136"/>
      <c r="T127" s="136"/>
      <c r="U127" s="136"/>
      <c r="AC127" s="134"/>
      <c r="AD127" s="134"/>
      <c r="AE127" s="134"/>
      <c r="AF127" s="134"/>
      <c r="AG127" s="134"/>
      <c r="AH127" s="134"/>
      <c r="AI127" s="134"/>
    </row>
    <row r="128" spans="1:35">
      <c r="A128" s="549"/>
      <c r="B128" s="427" t="s">
        <v>664</v>
      </c>
      <c r="C128" s="644" t="s">
        <v>665</v>
      </c>
      <c r="D128" s="645">
        <f t="shared" si="77"/>
        <v>100.00000000000001</v>
      </c>
      <c r="E128" s="646">
        <f t="shared" si="78"/>
        <v>33.948174996493037</v>
      </c>
      <c r="F128" s="647">
        <f>'4'!F$235</f>
        <v>4.8485330820272496</v>
      </c>
      <c r="G128" s="648">
        <f>'4'!G$235</f>
        <v>6.5778056785154799</v>
      </c>
      <c r="H128" s="649">
        <f>'4'!H$235</f>
        <v>22.521836235950303</v>
      </c>
      <c r="I128" s="646">
        <f t="shared" si="79"/>
        <v>52.465950795597763</v>
      </c>
      <c r="J128" s="647">
        <f>'4'!J$235</f>
        <v>23.627860357169091</v>
      </c>
      <c r="K128" s="648">
        <f>'4'!K$235</f>
        <v>25.424163069120947</v>
      </c>
      <c r="L128" s="649">
        <f>'4'!L$235</f>
        <v>3.4139273693077268</v>
      </c>
      <c r="M128" s="650">
        <f>'4'!M$235</f>
        <v>2.8758941342061859</v>
      </c>
      <c r="N128" s="642">
        <f t="shared" si="80"/>
        <v>7.9943930551377047</v>
      </c>
      <c r="O128" s="648">
        <f>'4'!O$235</f>
        <v>7.9943930551377047</v>
      </c>
      <c r="P128" s="651">
        <f>'4'!P$235</f>
        <v>0</v>
      </c>
      <c r="Q128" s="650">
        <f>'4'!Q$235</f>
        <v>2.7155870185653219</v>
      </c>
      <c r="R128" s="136"/>
      <c r="S128" s="136"/>
      <c r="T128" s="136"/>
      <c r="U128" s="136"/>
      <c r="AC128" s="134"/>
      <c r="AD128" s="134"/>
      <c r="AE128" s="134"/>
      <c r="AF128" s="134"/>
      <c r="AG128" s="134"/>
      <c r="AH128" s="134"/>
      <c r="AI128" s="134"/>
    </row>
    <row r="129" spans="1:35">
      <c r="A129" s="549"/>
      <c r="B129" s="431" t="s">
        <v>666</v>
      </c>
      <c r="C129" s="644" t="s">
        <v>667</v>
      </c>
      <c r="D129" s="645">
        <f t="shared" si="77"/>
        <v>100.00000000000001</v>
      </c>
      <c r="E129" s="646">
        <f t="shared" si="78"/>
        <v>33.948174996493037</v>
      </c>
      <c r="F129" s="647">
        <f>'4'!F$235</f>
        <v>4.8485330820272496</v>
      </c>
      <c r="G129" s="648">
        <f>'4'!G$235</f>
        <v>6.5778056785154799</v>
      </c>
      <c r="H129" s="649">
        <f>'4'!H$235</f>
        <v>22.521836235950303</v>
      </c>
      <c r="I129" s="646">
        <f t="shared" si="79"/>
        <v>52.465950795597763</v>
      </c>
      <c r="J129" s="647">
        <f>'4'!J$235</f>
        <v>23.627860357169091</v>
      </c>
      <c r="K129" s="648">
        <f>'4'!K$235</f>
        <v>25.424163069120947</v>
      </c>
      <c r="L129" s="649">
        <f>'4'!L$235</f>
        <v>3.4139273693077268</v>
      </c>
      <c r="M129" s="650">
        <f>'4'!M$235</f>
        <v>2.8758941342061859</v>
      </c>
      <c r="N129" s="642">
        <f t="shared" si="80"/>
        <v>7.9943930551377047</v>
      </c>
      <c r="O129" s="648">
        <f>'4'!O$235</f>
        <v>7.9943930551377047</v>
      </c>
      <c r="P129" s="651">
        <f>'4'!P$235</f>
        <v>0</v>
      </c>
      <c r="Q129" s="650">
        <f>'4'!Q$235</f>
        <v>2.7155870185653219</v>
      </c>
      <c r="R129" s="136"/>
      <c r="S129" s="136"/>
      <c r="T129" s="136"/>
      <c r="U129" s="136"/>
      <c r="AC129" s="134"/>
      <c r="AD129" s="134"/>
      <c r="AE129" s="134"/>
      <c r="AF129" s="134"/>
      <c r="AG129" s="134"/>
      <c r="AH129" s="134"/>
      <c r="AI129" s="134"/>
    </row>
    <row r="130" spans="1:35">
      <c r="A130" s="549"/>
      <c r="B130" s="431" t="s">
        <v>668</v>
      </c>
      <c r="C130" s="652" t="s">
        <v>669</v>
      </c>
      <c r="D130" s="653">
        <f t="shared" si="77"/>
        <v>100.00000000000001</v>
      </c>
      <c r="E130" s="654">
        <f t="shared" si="78"/>
        <v>33.948174996493037</v>
      </c>
      <c r="F130" s="655">
        <f>'4'!F$235</f>
        <v>4.8485330820272496</v>
      </c>
      <c r="G130" s="656">
        <f>'4'!G$235</f>
        <v>6.5778056785154799</v>
      </c>
      <c r="H130" s="657">
        <f>'4'!H$235</f>
        <v>22.521836235950303</v>
      </c>
      <c r="I130" s="654">
        <f t="shared" si="79"/>
        <v>52.465950795597763</v>
      </c>
      <c r="J130" s="655">
        <f>'4'!J$235</f>
        <v>23.627860357169091</v>
      </c>
      <c r="K130" s="656">
        <f>'4'!K$235</f>
        <v>25.424163069120947</v>
      </c>
      <c r="L130" s="657">
        <f>'4'!L$235</f>
        <v>3.4139273693077268</v>
      </c>
      <c r="M130" s="658">
        <f>'4'!M$235</f>
        <v>2.8758941342061859</v>
      </c>
      <c r="N130" s="642">
        <f t="shared" si="80"/>
        <v>7.9943930551377047</v>
      </c>
      <c r="O130" s="656">
        <f>'4'!O$235</f>
        <v>7.9943930551377047</v>
      </c>
      <c r="P130" s="659">
        <f>'4'!P$235</f>
        <v>0</v>
      </c>
      <c r="Q130" s="658">
        <f>'4'!Q$235</f>
        <v>2.7155870185653219</v>
      </c>
      <c r="R130" s="136"/>
      <c r="S130" s="136"/>
      <c r="T130" s="136"/>
      <c r="U130" s="136"/>
      <c r="AC130" s="134"/>
      <c r="AD130" s="134"/>
      <c r="AE130" s="134"/>
      <c r="AF130" s="134"/>
      <c r="AG130" s="134"/>
      <c r="AH130" s="134"/>
      <c r="AI130" s="134"/>
    </row>
    <row r="131" spans="1:35" ht="15" thickBot="1">
      <c r="A131" s="549"/>
      <c r="B131" s="701" t="s">
        <v>670</v>
      </c>
      <c r="C131" s="702" t="s">
        <v>671</v>
      </c>
      <c r="D131" s="703">
        <f t="shared" si="77"/>
        <v>100.00000000000001</v>
      </c>
      <c r="E131" s="704">
        <f t="shared" si="78"/>
        <v>33.948174996493037</v>
      </c>
      <c r="F131" s="705">
        <f>'4'!F$235</f>
        <v>4.8485330820272496</v>
      </c>
      <c r="G131" s="706">
        <f>'4'!G$235</f>
        <v>6.5778056785154799</v>
      </c>
      <c r="H131" s="707">
        <f>'4'!H$235</f>
        <v>22.521836235950303</v>
      </c>
      <c r="I131" s="704">
        <f t="shared" si="79"/>
        <v>52.465950795597763</v>
      </c>
      <c r="J131" s="705">
        <f>'4'!J$235</f>
        <v>23.627860357169091</v>
      </c>
      <c r="K131" s="706">
        <f>'4'!K$235</f>
        <v>25.424163069120947</v>
      </c>
      <c r="L131" s="707">
        <f>'4'!L$235</f>
        <v>3.4139273693077268</v>
      </c>
      <c r="M131" s="708">
        <f>'4'!M$235</f>
        <v>2.8758941342061859</v>
      </c>
      <c r="N131" s="642">
        <f t="shared" si="80"/>
        <v>7.9943930551377047</v>
      </c>
      <c r="O131" s="706">
        <f>'4'!O$235</f>
        <v>7.9943930551377047</v>
      </c>
      <c r="P131" s="709">
        <f>'4'!P$235</f>
        <v>0</v>
      </c>
      <c r="Q131" s="708">
        <f>'4'!Q$235</f>
        <v>2.7155870185653219</v>
      </c>
      <c r="R131" s="136"/>
      <c r="S131" s="136"/>
      <c r="T131" s="136"/>
      <c r="U131" s="136"/>
      <c r="AC131" s="134"/>
      <c r="AD131" s="134"/>
      <c r="AE131" s="134"/>
      <c r="AF131" s="134"/>
      <c r="AG131" s="134"/>
      <c r="AH131" s="134"/>
      <c r="AI131" s="134"/>
    </row>
    <row r="132" spans="1:35" ht="26.5" thickBot="1">
      <c r="A132" s="549"/>
      <c r="B132" s="710" t="s">
        <v>78</v>
      </c>
      <c r="C132" s="711" t="s">
        <v>672</v>
      </c>
      <c r="D132" s="712">
        <f t="shared" si="77"/>
        <v>100</v>
      </c>
      <c r="E132" s="713">
        <f t="shared" si="78"/>
        <v>33.94817499649303</v>
      </c>
      <c r="F132" s="714">
        <f>IFERROR(F94/$D$94*100, 0)</f>
        <v>4.8485330820272488</v>
      </c>
      <c r="G132" s="715">
        <f>IFERROR(G94/$D$94*100, 0)</f>
        <v>6.5778056785154799</v>
      </c>
      <c r="H132" s="716">
        <f>IFERROR(H94/$D$94*100, 0)</f>
        <v>22.521836235950303</v>
      </c>
      <c r="I132" s="713">
        <f t="shared" si="79"/>
        <v>52.465950795597763</v>
      </c>
      <c r="J132" s="714">
        <f t="shared" ref="J132:Q132" si="81">IFERROR(J94/$D$94*100, 0)</f>
        <v>23.627860357169091</v>
      </c>
      <c r="K132" s="715">
        <f t="shared" si="81"/>
        <v>25.424163069120947</v>
      </c>
      <c r="L132" s="716">
        <f t="shared" si="81"/>
        <v>3.4139273693077268</v>
      </c>
      <c r="M132" s="713">
        <f t="shared" si="81"/>
        <v>2.8758941342061854</v>
      </c>
      <c r="N132" s="717">
        <f t="shared" si="80"/>
        <v>7.9943930551377038</v>
      </c>
      <c r="O132" s="715">
        <f>IFERROR(O94/$D$94*100, 0)</f>
        <v>7.9943930551377038</v>
      </c>
      <c r="P132" s="718">
        <f t="shared" si="81"/>
        <v>0</v>
      </c>
      <c r="Q132" s="713">
        <f t="shared" si="81"/>
        <v>2.7155870185653219</v>
      </c>
      <c r="R132" s="136"/>
      <c r="S132" s="136"/>
      <c r="T132" s="136"/>
      <c r="U132" s="136"/>
      <c r="AC132" s="134"/>
      <c r="AD132" s="134"/>
      <c r="AE132" s="134"/>
      <c r="AF132" s="134"/>
      <c r="AG132" s="134"/>
      <c r="AH132" s="134"/>
      <c r="AI132" s="13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DA83-3220-44B8-85E8-DDE168EB1DDA}">
  <sheetPr codeName="Sheet101">
    <tabColor theme="0" tint="-0.14999847407452621"/>
  </sheetPr>
  <dimension ref="A1:AI133"/>
  <sheetViews>
    <sheetView topLeftCell="A103" zoomScale="70" zoomScaleNormal="70" workbookViewId="0"/>
  </sheetViews>
  <sheetFormatPr defaultRowHeight="14.5"/>
  <cols>
    <col min="1" max="1" width="8.7265625" style="136"/>
    <col min="3" max="3" width="61.36328125" customWidth="1"/>
    <col min="4" max="4" width="11" customWidth="1"/>
    <col min="5" max="5" width="14.36328125" customWidth="1"/>
    <col min="6" max="6" width="14.08984375" customWidth="1"/>
    <col min="7" max="7" width="14.7265625" customWidth="1"/>
    <col min="8" max="8" width="15.54296875" customWidth="1"/>
    <col min="9" max="9" width="13.81640625" customWidth="1"/>
    <col min="10" max="10" width="11.54296875" customWidth="1"/>
    <col min="11" max="11" width="11.81640625" customWidth="1"/>
    <col min="12" max="12" width="12.08984375" customWidth="1"/>
    <col min="13" max="13" width="20.81640625" customWidth="1"/>
    <col min="14" max="14" width="15.26953125" customWidth="1"/>
    <col min="15" max="15" width="11.81640625" customWidth="1"/>
    <col min="16" max="16" width="16.26953125" customWidth="1"/>
    <col min="17" max="17" width="23.26953125" customWidth="1"/>
    <col min="18" max="18" width="0" style="136" hidden="1" customWidth="1"/>
    <col min="19" max="21" width="0" hidden="1" customWidth="1"/>
    <col min="22" max="28" width="8.7265625" style="134"/>
  </cols>
  <sheetData>
    <row r="1" spans="1:35">
      <c r="B1" s="134"/>
      <c r="C1" s="134"/>
      <c r="D1" s="134"/>
      <c r="E1" s="134"/>
      <c r="F1" s="134"/>
      <c r="G1" s="134"/>
      <c r="H1" s="134"/>
      <c r="I1" s="134"/>
      <c r="J1" s="134"/>
      <c r="K1" s="134"/>
      <c r="L1" s="134"/>
      <c r="M1" s="134"/>
      <c r="N1" s="134"/>
      <c r="O1" s="134"/>
      <c r="P1" s="134"/>
      <c r="Q1" s="134"/>
    </row>
    <row r="2" spans="1:35" ht="69">
      <c r="B2" s="134"/>
      <c r="C2" s="28" t="s">
        <v>1269</v>
      </c>
      <c r="D2" s="134"/>
      <c r="E2" s="134"/>
      <c r="F2" s="134"/>
      <c r="G2" s="134"/>
      <c r="H2" s="134"/>
      <c r="I2" s="134"/>
      <c r="J2" s="134"/>
      <c r="K2" s="134"/>
      <c r="L2" s="134"/>
      <c r="M2" s="134"/>
      <c r="N2" s="134"/>
      <c r="O2" s="134"/>
      <c r="P2" s="134"/>
      <c r="Q2" s="511" t="s">
        <v>673</v>
      </c>
    </row>
    <row r="3" spans="1:35">
      <c r="B3" s="134"/>
      <c r="C3" s="28" t="s">
        <v>1270</v>
      </c>
      <c r="D3" s="134"/>
      <c r="E3" s="134"/>
      <c r="F3" s="134"/>
      <c r="G3" s="134"/>
      <c r="H3" s="134"/>
      <c r="I3" s="134"/>
      <c r="J3" s="134"/>
      <c r="K3" s="134"/>
      <c r="L3" s="134"/>
      <c r="M3" s="134"/>
      <c r="N3" s="134"/>
      <c r="O3" s="134"/>
      <c r="P3" s="134"/>
      <c r="Q3" s="134"/>
    </row>
    <row r="4" spans="1:35">
      <c r="B4" s="134"/>
      <c r="C4" s="134"/>
      <c r="D4" s="134"/>
      <c r="E4" s="134"/>
      <c r="F4" s="134"/>
      <c r="G4" s="134"/>
      <c r="H4" s="134"/>
      <c r="I4" s="134"/>
      <c r="J4" s="134"/>
      <c r="K4" s="134"/>
      <c r="L4" s="134"/>
      <c r="M4" s="134"/>
      <c r="N4" s="134"/>
      <c r="O4" s="134"/>
      <c r="P4" s="134"/>
      <c r="Q4" s="134"/>
    </row>
    <row r="5" spans="1:35" ht="15">
      <c r="B5" s="134"/>
      <c r="C5" s="29" t="s">
        <v>674</v>
      </c>
      <c r="D5" s="134"/>
      <c r="E5" s="134"/>
      <c r="F5" s="134"/>
      <c r="G5" s="134"/>
      <c r="H5" s="134"/>
      <c r="I5" s="134"/>
      <c r="J5" s="134"/>
      <c r="K5" s="134"/>
      <c r="L5" s="134"/>
      <c r="M5" s="134"/>
      <c r="N5" s="134"/>
      <c r="O5" s="134"/>
      <c r="P5" s="134"/>
      <c r="Q5" s="134"/>
    </row>
    <row r="6" spans="1:35" s="136" customFormat="1" ht="15" thickBot="1">
      <c r="D6" s="549"/>
      <c r="E6" s="549"/>
      <c r="F6" s="549" t="s">
        <v>1350</v>
      </c>
      <c r="G6" s="549" t="s">
        <v>1351</v>
      </c>
      <c r="H6" s="549" t="s">
        <v>1352</v>
      </c>
      <c r="I6" s="549"/>
      <c r="J6" s="549" t="s">
        <v>1353</v>
      </c>
      <c r="K6" s="549" t="s">
        <v>1354</v>
      </c>
      <c r="L6" s="549" t="s">
        <v>1355</v>
      </c>
      <c r="M6" s="549" t="s">
        <v>1356</v>
      </c>
      <c r="N6" s="549"/>
      <c r="O6" s="549" t="s">
        <v>1357</v>
      </c>
      <c r="P6" s="549" t="s">
        <v>1358</v>
      </c>
      <c r="Q6" s="549" t="s">
        <v>1359</v>
      </c>
      <c r="V6" s="134"/>
      <c r="W6" s="134"/>
      <c r="X6" s="134"/>
      <c r="Y6" s="134"/>
      <c r="Z6" s="134"/>
      <c r="AA6" s="134"/>
      <c r="AB6" s="134"/>
    </row>
    <row r="7" spans="1:35" ht="65.5" thickBot="1">
      <c r="B7" s="551" t="s">
        <v>2</v>
      </c>
      <c r="C7" s="552" t="s">
        <v>49</v>
      </c>
      <c r="D7" s="141" t="s">
        <v>246</v>
      </c>
      <c r="E7" s="142" t="s">
        <v>247</v>
      </c>
      <c r="F7" s="143" t="s">
        <v>248</v>
      </c>
      <c r="G7" s="144" t="s">
        <v>249</v>
      </c>
      <c r="H7" s="145" t="s">
        <v>250</v>
      </c>
      <c r="I7" s="146" t="s">
        <v>251</v>
      </c>
      <c r="J7" s="143" t="s">
        <v>252</v>
      </c>
      <c r="K7" s="144" t="s">
        <v>253</v>
      </c>
      <c r="L7" s="553" t="s">
        <v>254</v>
      </c>
      <c r="M7" s="142" t="s">
        <v>255</v>
      </c>
      <c r="N7" s="146" t="s">
        <v>256</v>
      </c>
      <c r="O7" s="148" t="s">
        <v>257</v>
      </c>
      <c r="P7" s="149" t="s">
        <v>258</v>
      </c>
      <c r="Q7" s="150" t="s">
        <v>259</v>
      </c>
      <c r="S7" s="136"/>
      <c r="T7" s="136"/>
      <c r="U7" s="136"/>
    </row>
    <row r="8" spans="1:35" ht="15.5" thickTop="1" thickBot="1">
      <c r="A8" s="549"/>
      <c r="B8" s="554" t="s">
        <v>48</v>
      </c>
      <c r="C8" s="554" t="s">
        <v>586</v>
      </c>
      <c r="D8" s="152">
        <f>D9+D13+D18+D21+D24+D27</f>
        <v>5172.5981173706577</v>
      </c>
      <c r="E8" s="555">
        <f t="shared" ref="E8:Q8" si="0">E9+E13+E18+E21+E24+E27</f>
        <v>1979.3263966980678</v>
      </c>
      <c r="F8" s="556">
        <f t="shared" si="0"/>
        <v>146.04582007456401</v>
      </c>
      <c r="G8" s="557">
        <f t="shared" si="0"/>
        <v>290.24490698802146</v>
      </c>
      <c r="H8" s="558">
        <f t="shared" si="0"/>
        <v>1543.0356696354827</v>
      </c>
      <c r="I8" s="555">
        <f t="shared" si="0"/>
        <v>2495.7547681657879</v>
      </c>
      <c r="J8" s="556">
        <f t="shared" si="0"/>
        <v>1867.8689508994205</v>
      </c>
      <c r="K8" s="557">
        <f t="shared" si="0"/>
        <v>617.66884012175581</v>
      </c>
      <c r="L8" s="558">
        <f t="shared" si="0"/>
        <v>10.216977144611379</v>
      </c>
      <c r="M8" s="555">
        <f t="shared" si="0"/>
        <v>587.90679409563324</v>
      </c>
      <c r="N8" s="559">
        <f>+O8+P8</f>
        <v>78.524341255418747</v>
      </c>
      <c r="O8" s="557">
        <f>O9+O13+O18+O21+O24+O27</f>
        <v>78.524341255418747</v>
      </c>
      <c r="P8" s="560">
        <f t="shared" si="0"/>
        <v>0</v>
      </c>
      <c r="Q8" s="555">
        <f t="shared" si="0"/>
        <v>31.085817155750277</v>
      </c>
      <c r="S8" s="136"/>
      <c r="T8" s="136"/>
      <c r="U8" s="136"/>
      <c r="AC8" s="134"/>
      <c r="AD8" s="134"/>
      <c r="AE8" s="134"/>
      <c r="AF8" s="134"/>
      <c r="AG8" s="134"/>
      <c r="AH8" s="134"/>
      <c r="AI8" s="134"/>
    </row>
    <row r="9" spans="1:35" ht="15" thickTop="1">
      <c r="A9" s="549"/>
      <c r="B9" s="561" t="s">
        <v>93</v>
      </c>
      <c r="C9" s="562" t="s">
        <v>6</v>
      </c>
      <c r="D9" s="162">
        <f t="shared" ref="D9:D53" si="1">O9+E9+I9+M9+P9+Q9</f>
        <v>7.4999999999999997E-2</v>
      </c>
      <c r="E9" s="163">
        <f>SUM(F9:H9)</f>
        <v>0</v>
      </c>
      <c r="F9" s="164">
        <f>SUM(F10:F12)</f>
        <v>0</v>
      </c>
      <c r="G9" s="165">
        <f t="shared" ref="G9:Q9" si="2">SUM(G10:G12)</f>
        <v>0</v>
      </c>
      <c r="H9" s="491">
        <f t="shared" si="2"/>
        <v>0</v>
      </c>
      <c r="I9" s="163">
        <f t="shared" ref="I9:I30" si="3">SUM(J9:L9)</f>
        <v>0</v>
      </c>
      <c r="J9" s="164">
        <f t="shared" si="2"/>
        <v>0</v>
      </c>
      <c r="K9" s="165">
        <f t="shared" si="2"/>
        <v>0</v>
      </c>
      <c r="L9" s="491">
        <f t="shared" si="2"/>
        <v>0</v>
      </c>
      <c r="M9" s="163">
        <f t="shared" si="2"/>
        <v>0</v>
      </c>
      <c r="N9" s="167">
        <f t="shared" ref="N9:N72" si="4">+O9+P9</f>
        <v>7.4999999999999997E-2</v>
      </c>
      <c r="O9" s="165">
        <f>SUM(O10:O12)</f>
        <v>7.4999999999999997E-2</v>
      </c>
      <c r="P9" s="166">
        <f t="shared" si="2"/>
        <v>0</v>
      </c>
      <c r="Q9" s="163">
        <f t="shared" si="2"/>
        <v>0</v>
      </c>
      <c r="S9" s="136"/>
      <c r="T9" s="136"/>
      <c r="U9" s="136"/>
      <c r="AC9" s="134"/>
      <c r="AD9" s="134"/>
      <c r="AE9" s="134"/>
      <c r="AF9" s="134"/>
      <c r="AG9" s="134"/>
      <c r="AH9" s="134"/>
      <c r="AI9" s="134"/>
    </row>
    <row r="10" spans="1:35">
      <c r="A10" s="549"/>
      <c r="B10" s="563" t="s">
        <v>95</v>
      </c>
      <c r="C10" s="564" t="s">
        <v>8</v>
      </c>
      <c r="D10" s="162">
        <f t="shared" si="1"/>
        <v>7.4999999999999997E-2</v>
      </c>
      <c r="E10" s="163">
        <f t="shared" ref="E10:E30" si="5">SUM(F10:H10)</f>
        <v>0</v>
      </c>
      <c r="F10" s="382">
        <f t="shared" ref="F10:H12" si="6">SUM(F33,F56,F96)</f>
        <v>0</v>
      </c>
      <c r="G10" s="383">
        <f t="shared" si="6"/>
        <v>0</v>
      </c>
      <c r="H10" s="383">
        <f t="shared" si="6"/>
        <v>0</v>
      </c>
      <c r="I10" s="163">
        <f t="shared" si="3"/>
        <v>0</v>
      </c>
      <c r="J10" s="231">
        <f t="shared" ref="J10:Q12" si="7">SUM(J33,J56,J96)</f>
        <v>0</v>
      </c>
      <c r="K10" s="232">
        <f t="shared" si="7"/>
        <v>0</v>
      </c>
      <c r="L10" s="485">
        <f t="shared" si="7"/>
        <v>0</v>
      </c>
      <c r="M10" s="228">
        <f t="shared" si="7"/>
        <v>0</v>
      </c>
      <c r="N10" s="167">
        <f t="shared" si="4"/>
        <v>7.4999999999999997E-2</v>
      </c>
      <c r="O10" s="232">
        <f>SUM(O33,O56,O96)</f>
        <v>7.4999999999999997E-2</v>
      </c>
      <c r="P10" s="232">
        <f t="shared" si="7"/>
        <v>0</v>
      </c>
      <c r="Q10" s="228">
        <f t="shared" si="7"/>
        <v>0</v>
      </c>
      <c r="S10" s="136"/>
      <c r="T10" s="136"/>
      <c r="U10" s="136"/>
      <c r="AC10" s="134"/>
      <c r="AD10" s="134"/>
      <c r="AE10" s="134"/>
      <c r="AF10" s="134"/>
      <c r="AG10" s="134"/>
      <c r="AH10" s="134"/>
      <c r="AI10" s="134"/>
    </row>
    <row r="11" spans="1:35" s="134" customFormat="1">
      <c r="A11" s="549"/>
      <c r="B11" s="563" t="s">
        <v>97</v>
      </c>
      <c r="C11" s="564" t="s">
        <v>9</v>
      </c>
      <c r="D11" s="162">
        <f t="shared" si="1"/>
        <v>0</v>
      </c>
      <c r="E11" s="163">
        <f t="shared" si="5"/>
        <v>0</v>
      </c>
      <c r="F11" s="382">
        <f t="shared" si="6"/>
        <v>0</v>
      </c>
      <c r="G11" s="383">
        <f t="shared" si="6"/>
        <v>0</v>
      </c>
      <c r="H11" s="383">
        <f t="shared" si="6"/>
        <v>0</v>
      </c>
      <c r="I11" s="163">
        <f t="shared" si="3"/>
        <v>0</v>
      </c>
      <c r="J11" s="231">
        <f t="shared" si="7"/>
        <v>0</v>
      </c>
      <c r="K11" s="232">
        <f t="shared" si="7"/>
        <v>0</v>
      </c>
      <c r="L11" s="485">
        <f t="shared" si="7"/>
        <v>0</v>
      </c>
      <c r="M11" s="228">
        <f t="shared" si="7"/>
        <v>0</v>
      </c>
      <c r="N11" s="167">
        <f t="shared" si="4"/>
        <v>0</v>
      </c>
      <c r="O11" s="232">
        <f>SUM(O34,O57,O97)</f>
        <v>0</v>
      </c>
      <c r="P11" s="232">
        <f t="shared" si="7"/>
        <v>0</v>
      </c>
      <c r="Q11" s="336">
        <f t="shared" si="7"/>
        <v>0</v>
      </c>
      <c r="R11" s="136"/>
      <c r="S11" s="136"/>
      <c r="T11" s="136"/>
      <c r="U11" s="136"/>
    </row>
    <row r="12" spans="1:35" s="134" customFormat="1">
      <c r="A12" s="549"/>
      <c r="B12" s="563" t="s">
        <v>587</v>
      </c>
      <c r="C12" s="564" t="s">
        <v>11</v>
      </c>
      <c r="D12" s="162">
        <f t="shared" si="1"/>
        <v>0</v>
      </c>
      <c r="E12" s="163">
        <f t="shared" si="5"/>
        <v>0</v>
      </c>
      <c r="F12" s="382">
        <f t="shared" si="6"/>
        <v>0</v>
      </c>
      <c r="G12" s="383">
        <f t="shared" si="6"/>
        <v>0</v>
      </c>
      <c r="H12" s="383">
        <f t="shared" si="6"/>
        <v>0</v>
      </c>
      <c r="I12" s="163">
        <f t="shared" si="3"/>
        <v>0</v>
      </c>
      <c r="J12" s="231">
        <f t="shared" si="7"/>
        <v>0</v>
      </c>
      <c r="K12" s="232">
        <f t="shared" si="7"/>
        <v>0</v>
      </c>
      <c r="L12" s="485">
        <f t="shared" si="7"/>
        <v>0</v>
      </c>
      <c r="M12" s="228">
        <f t="shared" si="7"/>
        <v>0</v>
      </c>
      <c r="N12" s="167">
        <f t="shared" si="4"/>
        <v>0</v>
      </c>
      <c r="O12" s="232">
        <f>SUM(O35,O58,O98)</f>
        <v>0</v>
      </c>
      <c r="P12" s="232">
        <f t="shared" si="7"/>
        <v>0</v>
      </c>
      <c r="Q12" s="336">
        <f t="shared" si="7"/>
        <v>0</v>
      </c>
      <c r="R12" s="136"/>
      <c r="S12" s="136"/>
      <c r="T12" s="136"/>
      <c r="U12" s="136"/>
    </row>
    <row r="13" spans="1:35" s="134" customFormat="1">
      <c r="A13" s="549"/>
      <c r="B13" s="561" t="s">
        <v>99</v>
      </c>
      <c r="C13" s="565" t="s">
        <v>13</v>
      </c>
      <c r="D13" s="162">
        <f t="shared" si="1"/>
        <v>4800.3243350344692</v>
      </c>
      <c r="E13" s="163">
        <f t="shared" si="5"/>
        <v>1875.4604854391716</v>
      </c>
      <c r="F13" s="164">
        <f>SUM(F14:F17)</f>
        <v>136.10004170356126</v>
      </c>
      <c r="G13" s="165">
        <f>SUM(G14:G17)</f>
        <v>226.83748093977093</v>
      </c>
      <c r="H13" s="491">
        <f>SUM(H14:H17)</f>
        <v>1512.5229627958395</v>
      </c>
      <c r="I13" s="163">
        <f t="shared" si="3"/>
        <v>2336.9371979653984</v>
      </c>
      <c r="J13" s="357">
        <f t="shared" ref="J13:Q13" si="8">SUM(J14:J17)</f>
        <v>1783.8146114410627</v>
      </c>
      <c r="K13" s="358">
        <f t="shared" si="8"/>
        <v>545.16648137868049</v>
      </c>
      <c r="L13" s="566">
        <f t="shared" si="8"/>
        <v>7.9561051456552061</v>
      </c>
      <c r="M13" s="356">
        <f t="shared" si="8"/>
        <v>585.45253453054499</v>
      </c>
      <c r="N13" s="167">
        <f t="shared" si="4"/>
        <v>1.8620371297431864</v>
      </c>
      <c r="O13" s="358">
        <f>SUM(O14:O17)</f>
        <v>1.8620371297431864</v>
      </c>
      <c r="P13" s="358">
        <f t="shared" si="8"/>
        <v>0</v>
      </c>
      <c r="Q13" s="163">
        <f t="shared" si="8"/>
        <v>0.6120799696112954</v>
      </c>
      <c r="R13" s="136"/>
      <c r="S13" s="136"/>
      <c r="T13" s="136"/>
      <c r="U13" s="136"/>
    </row>
    <row r="14" spans="1:35" s="134" customFormat="1">
      <c r="A14" s="549"/>
      <c r="B14" s="563" t="s">
        <v>101</v>
      </c>
      <c r="C14" s="564" t="s">
        <v>15</v>
      </c>
      <c r="D14" s="162">
        <f t="shared" si="1"/>
        <v>365.51665380798374</v>
      </c>
      <c r="E14" s="163">
        <f t="shared" si="5"/>
        <v>164.45804594635334</v>
      </c>
      <c r="F14" s="382">
        <f t="shared" ref="F14:H17" si="9">SUM(F37,F60,F100)</f>
        <v>10.229601701129445</v>
      </c>
      <c r="G14" s="383">
        <f t="shared" si="9"/>
        <v>137.24134553640442</v>
      </c>
      <c r="H14" s="383">
        <f t="shared" si="9"/>
        <v>16.987098708819463</v>
      </c>
      <c r="I14" s="163">
        <f t="shared" si="3"/>
        <v>196.77868264772511</v>
      </c>
      <c r="J14" s="231">
        <f t="shared" ref="J14:Q17" si="10">SUM(J37,J60,J100)</f>
        <v>28.770570894906534</v>
      </c>
      <c r="K14" s="232">
        <f t="shared" si="10"/>
        <v>163.54829267383261</v>
      </c>
      <c r="L14" s="485">
        <f t="shared" si="10"/>
        <v>4.4598190789859542</v>
      </c>
      <c r="M14" s="228">
        <f t="shared" si="10"/>
        <v>1.8249253654479953</v>
      </c>
      <c r="N14" s="167">
        <f t="shared" si="4"/>
        <v>1.8467789431071941</v>
      </c>
      <c r="O14" s="232">
        <f>SUM(O37,O60,O100)</f>
        <v>1.8467789431071941</v>
      </c>
      <c r="P14" s="232">
        <f t="shared" si="10"/>
        <v>0</v>
      </c>
      <c r="Q14" s="336">
        <f t="shared" si="10"/>
        <v>0.60822090535017848</v>
      </c>
      <c r="R14" s="136"/>
      <c r="S14" s="136"/>
      <c r="T14" s="136"/>
      <c r="U14" s="136"/>
      <c r="V14" s="719"/>
    </row>
    <row r="15" spans="1:35" s="134" customFormat="1">
      <c r="A15" s="549"/>
      <c r="B15" s="563" t="s">
        <v>107</v>
      </c>
      <c r="C15" s="564" t="s">
        <v>588</v>
      </c>
      <c r="D15" s="162">
        <f t="shared" si="1"/>
        <v>37.212215034529031</v>
      </c>
      <c r="E15" s="163">
        <f t="shared" si="5"/>
        <v>23.644892751147612</v>
      </c>
      <c r="F15" s="382">
        <f t="shared" si="9"/>
        <v>7.6525538288288297</v>
      </c>
      <c r="G15" s="383">
        <f t="shared" si="9"/>
        <v>15.992338922318783</v>
      </c>
      <c r="H15" s="383">
        <f t="shared" si="9"/>
        <v>0</v>
      </c>
      <c r="I15" s="163">
        <f t="shared" si="3"/>
        <v>13.567322283381419</v>
      </c>
      <c r="J15" s="231">
        <f t="shared" si="10"/>
        <v>2.947941027777778</v>
      </c>
      <c r="K15" s="232">
        <f t="shared" si="10"/>
        <v>10.61938125560364</v>
      </c>
      <c r="L15" s="485">
        <f t="shared" si="10"/>
        <v>0</v>
      </c>
      <c r="M15" s="228">
        <f t="shared" si="10"/>
        <v>0</v>
      </c>
      <c r="N15" s="167">
        <f t="shared" si="4"/>
        <v>0</v>
      </c>
      <c r="O15" s="232">
        <f>SUM(O38,O61,O101)</f>
        <v>0</v>
      </c>
      <c r="P15" s="232">
        <f t="shared" si="10"/>
        <v>0</v>
      </c>
      <c r="Q15" s="336">
        <f t="shared" si="10"/>
        <v>0</v>
      </c>
      <c r="R15" s="136"/>
      <c r="S15" s="136"/>
      <c r="T15" s="136"/>
      <c r="U15" s="136"/>
    </row>
    <row r="16" spans="1:35" s="134" customFormat="1">
      <c r="A16" s="549"/>
      <c r="B16" s="563" t="s">
        <v>114</v>
      </c>
      <c r="C16" s="564" t="s">
        <v>21</v>
      </c>
      <c r="D16" s="162">
        <f t="shared" si="1"/>
        <v>3753.8439188594703</v>
      </c>
      <c r="E16" s="163">
        <f t="shared" si="5"/>
        <v>1493.3014899917075</v>
      </c>
      <c r="F16" s="382">
        <f t="shared" si="9"/>
        <v>0</v>
      </c>
      <c r="G16" s="383">
        <f t="shared" si="9"/>
        <v>0</v>
      </c>
      <c r="H16" s="383">
        <f t="shared" si="9"/>
        <v>1493.3014899917075</v>
      </c>
      <c r="I16" s="163">
        <f t="shared" si="3"/>
        <v>1677.0007339435115</v>
      </c>
      <c r="J16" s="231">
        <f t="shared" si="10"/>
        <v>1677.0007339435115</v>
      </c>
      <c r="K16" s="232">
        <f t="shared" si="10"/>
        <v>0</v>
      </c>
      <c r="L16" s="485">
        <f t="shared" si="10"/>
        <v>0</v>
      </c>
      <c r="M16" s="228">
        <f t="shared" si="10"/>
        <v>583.54169492425137</v>
      </c>
      <c r="N16" s="167">
        <f t="shared" si="4"/>
        <v>0</v>
      </c>
      <c r="O16" s="232">
        <f>SUM(O39,O62,O102)</f>
        <v>0</v>
      </c>
      <c r="P16" s="232">
        <f t="shared" si="10"/>
        <v>0</v>
      </c>
      <c r="Q16" s="336">
        <f t="shared" si="10"/>
        <v>0</v>
      </c>
      <c r="R16" s="136"/>
      <c r="S16" s="136"/>
      <c r="T16" s="136"/>
      <c r="U16" s="136"/>
    </row>
    <row r="17" spans="1:21" s="134" customFormat="1" ht="39">
      <c r="A17" s="549"/>
      <c r="B17" s="563" t="s">
        <v>589</v>
      </c>
      <c r="C17" s="564" t="s">
        <v>590</v>
      </c>
      <c r="D17" s="162">
        <f t="shared" si="1"/>
        <v>643.75154733248633</v>
      </c>
      <c r="E17" s="163">
        <f t="shared" si="5"/>
        <v>194.05605674996315</v>
      </c>
      <c r="F17" s="382">
        <f t="shared" si="9"/>
        <v>118.21788617360298</v>
      </c>
      <c r="G17" s="383">
        <f t="shared" si="9"/>
        <v>73.603796481047709</v>
      </c>
      <c r="H17" s="383">
        <f t="shared" si="9"/>
        <v>2.2343740953124485</v>
      </c>
      <c r="I17" s="163">
        <f t="shared" si="3"/>
        <v>449.59045909078043</v>
      </c>
      <c r="J17" s="231">
        <f t="shared" si="10"/>
        <v>75.09536557486696</v>
      </c>
      <c r="K17" s="232">
        <f t="shared" si="10"/>
        <v>370.99880744924423</v>
      </c>
      <c r="L17" s="485">
        <f t="shared" si="10"/>
        <v>3.4962860666692519</v>
      </c>
      <c r="M17" s="228">
        <f t="shared" si="10"/>
        <v>8.5914240845640727E-2</v>
      </c>
      <c r="N17" s="167">
        <f t="shared" si="4"/>
        <v>1.5258186635992189E-2</v>
      </c>
      <c r="O17" s="232">
        <f>SUM(O40,O63,O103)</f>
        <v>1.5258186635992189E-2</v>
      </c>
      <c r="P17" s="232">
        <f t="shared" si="10"/>
        <v>0</v>
      </c>
      <c r="Q17" s="336">
        <f t="shared" si="10"/>
        <v>3.8590642611169555E-3</v>
      </c>
      <c r="R17" s="136"/>
      <c r="S17" s="136"/>
      <c r="T17" s="136"/>
      <c r="U17" s="136"/>
    </row>
    <row r="18" spans="1:21" s="134" customFormat="1">
      <c r="A18" s="549"/>
      <c r="B18" s="561" t="s">
        <v>121</v>
      </c>
      <c r="C18" s="567" t="s">
        <v>25</v>
      </c>
      <c r="D18" s="162">
        <f t="shared" si="1"/>
        <v>189.91099341958642</v>
      </c>
      <c r="E18" s="163">
        <f t="shared" si="5"/>
        <v>75.211820143927071</v>
      </c>
      <c r="F18" s="164">
        <f>SUM(F19:F20)</f>
        <v>7.9803222970955172</v>
      </c>
      <c r="G18" s="165">
        <f t="shared" ref="G18:Q18" si="11">SUM(G19:G20)</f>
        <v>51.648565735841636</v>
      </c>
      <c r="H18" s="491">
        <f t="shared" si="11"/>
        <v>15.582932110989912</v>
      </c>
      <c r="I18" s="163">
        <f t="shared" si="3"/>
        <v>101.24026336179239</v>
      </c>
      <c r="J18" s="357">
        <f t="shared" si="11"/>
        <v>56.676855418265809</v>
      </c>
      <c r="K18" s="358">
        <f t="shared" si="11"/>
        <v>43.582238397711308</v>
      </c>
      <c r="L18" s="566">
        <f t="shared" si="11"/>
        <v>0.98116954581527205</v>
      </c>
      <c r="M18" s="356">
        <f t="shared" si="11"/>
        <v>0.83798290716098689</v>
      </c>
      <c r="N18" s="167">
        <f t="shared" si="4"/>
        <v>0.54029584363276517</v>
      </c>
      <c r="O18" s="358">
        <f>SUM(O19:O20)</f>
        <v>0.54029584363276517</v>
      </c>
      <c r="P18" s="358">
        <f t="shared" si="11"/>
        <v>0</v>
      </c>
      <c r="Q18" s="163">
        <f t="shared" si="11"/>
        <v>12.080631163073202</v>
      </c>
      <c r="R18" s="136"/>
      <c r="S18" s="136"/>
      <c r="T18" s="136"/>
      <c r="U18" s="136"/>
    </row>
    <row r="19" spans="1:21" s="134" customFormat="1" ht="52.5">
      <c r="A19" s="549"/>
      <c r="B19" s="563" t="s">
        <v>123</v>
      </c>
      <c r="C19" s="568" t="s">
        <v>591</v>
      </c>
      <c r="D19" s="162">
        <f t="shared" si="1"/>
        <v>188.3092368600982</v>
      </c>
      <c r="E19" s="163">
        <f t="shared" si="5"/>
        <v>75.211820143927071</v>
      </c>
      <c r="F19" s="382">
        <f>SUM(F42,F65,F105)</f>
        <v>7.9803222970955172</v>
      </c>
      <c r="G19" s="383">
        <f>SUM(G42,G65,G105)</f>
        <v>51.648565735841636</v>
      </c>
      <c r="H19" s="383">
        <f>SUM(H42,H65,H105)</f>
        <v>15.582932110989912</v>
      </c>
      <c r="I19" s="163">
        <f t="shared" si="3"/>
        <v>99.638506802304178</v>
      </c>
      <c r="J19" s="231">
        <f t="shared" ref="J19:Q19" si="12">SUM(J42,J65,J105)</f>
        <v>55.271214005836434</v>
      </c>
      <c r="K19" s="232">
        <f t="shared" si="12"/>
        <v>43.573151633005423</v>
      </c>
      <c r="L19" s="485">
        <f t="shared" si="12"/>
        <v>0.79414116346233088</v>
      </c>
      <c r="M19" s="228">
        <f t="shared" si="12"/>
        <v>0.83798290716098689</v>
      </c>
      <c r="N19" s="167">
        <f t="shared" si="4"/>
        <v>0.54029584363276517</v>
      </c>
      <c r="O19" s="232">
        <f>SUM(O42,O65,O105)</f>
        <v>0.54029584363276517</v>
      </c>
      <c r="P19" s="232">
        <f t="shared" si="12"/>
        <v>0</v>
      </c>
      <c r="Q19" s="336">
        <f t="shared" si="12"/>
        <v>12.080631163073202</v>
      </c>
      <c r="R19" s="136"/>
      <c r="S19" s="136"/>
      <c r="T19" s="136"/>
      <c r="U19" s="136"/>
    </row>
    <row r="20" spans="1:21" s="134" customFormat="1">
      <c r="A20" s="549"/>
      <c r="B20" s="563" t="s">
        <v>125</v>
      </c>
      <c r="C20" s="568" t="s">
        <v>29</v>
      </c>
      <c r="D20" s="162">
        <f t="shared" si="1"/>
        <v>1.6017565594882019</v>
      </c>
      <c r="E20" s="163">
        <f t="shared" si="5"/>
        <v>0</v>
      </c>
      <c r="F20" s="382">
        <f>SUM(F43,F66)</f>
        <v>0</v>
      </c>
      <c r="G20" s="383">
        <f>SUM(G43,G66)</f>
        <v>0</v>
      </c>
      <c r="H20" s="383">
        <f>SUM(H43,H66)</f>
        <v>0</v>
      </c>
      <c r="I20" s="163">
        <f t="shared" si="3"/>
        <v>1.6017565594882019</v>
      </c>
      <c r="J20" s="231">
        <f t="shared" ref="J20:Q20" si="13">SUM(J43,J66)</f>
        <v>1.4056414124293783</v>
      </c>
      <c r="K20" s="232">
        <f t="shared" si="13"/>
        <v>9.0867647058823602E-3</v>
      </c>
      <c r="L20" s="485">
        <f t="shared" si="13"/>
        <v>0.1870283823529412</v>
      </c>
      <c r="M20" s="228">
        <f t="shared" si="13"/>
        <v>0</v>
      </c>
      <c r="N20" s="167">
        <f t="shared" si="4"/>
        <v>0</v>
      </c>
      <c r="O20" s="232">
        <f>SUM(O43,O66)</f>
        <v>0</v>
      </c>
      <c r="P20" s="232">
        <f t="shared" si="13"/>
        <v>0</v>
      </c>
      <c r="Q20" s="336">
        <f t="shared" si="13"/>
        <v>0</v>
      </c>
      <c r="R20" s="136"/>
      <c r="S20" s="136"/>
      <c r="T20" s="136"/>
      <c r="U20" s="136"/>
    </row>
    <row r="21" spans="1:21" s="134" customFormat="1">
      <c r="A21" s="549"/>
      <c r="B21" s="561" t="s">
        <v>265</v>
      </c>
      <c r="C21" s="567" t="s">
        <v>31</v>
      </c>
      <c r="D21" s="162">
        <f t="shared" si="1"/>
        <v>167.6360207840745</v>
      </c>
      <c r="E21" s="163">
        <f t="shared" si="5"/>
        <v>23.47119407268417</v>
      </c>
      <c r="F21" s="164">
        <f>SUM(F22:F23)</f>
        <v>1.6806030577551576</v>
      </c>
      <c r="G21" s="165">
        <f t="shared" ref="G21:Q21" si="14">SUM(G22:G23)</f>
        <v>10.715705720386962</v>
      </c>
      <c r="H21" s="491">
        <f t="shared" si="14"/>
        <v>11.07488529454205</v>
      </c>
      <c r="I21" s="163">
        <f t="shared" si="3"/>
        <v>48.579440125966805</v>
      </c>
      <c r="J21" s="357">
        <f t="shared" si="14"/>
        <v>21.071441634649588</v>
      </c>
      <c r="K21" s="358">
        <f t="shared" si="14"/>
        <v>26.442936423538125</v>
      </c>
      <c r="L21" s="566">
        <f t="shared" si="14"/>
        <v>1.0650620677790912</v>
      </c>
      <c r="M21" s="356">
        <f t="shared" si="14"/>
        <v>1.2310018906541331</v>
      </c>
      <c r="N21" s="167">
        <f t="shared" si="4"/>
        <v>75.978584301951372</v>
      </c>
      <c r="O21" s="358">
        <f>SUM(O22:O23)</f>
        <v>75.978584301951372</v>
      </c>
      <c r="P21" s="358">
        <f t="shared" si="14"/>
        <v>0</v>
      </c>
      <c r="Q21" s="163">
        <f t="shared" si="14"/>
        <v>18.375800392817993</v>
      </c>
      <c r="R21" s="136"/>
      <c r="S21" s="136"/>
      <c r="T21" s="136"/>
      <c r="U21" s="136"/>
    </row>
    <row r="22" spans="1:21" s="134" customFormat="1">
      <c r="A22" s="549"/>
      <c r="B22" s="563" t="s">
        <v>592</v>
      </c>
      <c r="C22" s="568" t="s">
        <v>593</v>
      </c>
      <c r="D22" s="162">
        <f t="shared" si="1"/>
        <v>89.256886836453532</v>
      </c>
      <c r="E22" s="160">
        <f t="shared" si="5"/>
        <v>0</v>
      </c>
      <c r="F22" s="569">
        <f t="shared" ref="F22:H23" si="15">SUM(F45,F68,F107)</f>
        <v>0</v>
      </c>
      <c r="G22" s="570">
        <f t="shared" si="15"/>
        <v>0</v>
      </c>
      <c r="H22" s="570">
        <f t="shared" si="15"/>
        <v>0</v>
      </c>
      <c r="I22" s="160">
        <f t="shared" si="3"/>
        <v>0</v>
      </c>
      <c r="J22" s="477">
        <f t="shared" ref="J22:Q23" si="16">SUM(J45,J68,J107)</f>
        <v>0</v>
      </c>
      <c r="K22" s="478">
        <f t="shared" si="16"/>
        <v>0</v>
      </c>
      <c r="L22" s="480">
        <f t="shared" si="16"/>
        <v>0</v>
      </c>
      <c r="M22" s="344">
        <f t="shared" si="16"/>
        <v>0</v>
      </c>
      <c r="N22" s="571">
        <f t="shared" si="4"/>
        <v>71.477803847659189</v>
      </c>
      <c r="O22" s="478">
        <f>SUM(O45,O68,O107)</f>
        <v>71.477803847659189</v>
      </c>
      <c r="P22" s="478">
        <f t="shared" si="16"/>
        <v>0</v>
      </c>
      <c r="Q22" s="333">
        <f t="shared" si="16"/>
        <v>17.77908298879435</v>
      </c>
      <c r="R22" s="136"/>
      <c r="S22" s="136"/>
      <c r="T22" s="136"/>
      <c r="U22" s="136"/>
    </row>
    <row r="23" spans="1:21" s="134" customFormat="1" ht="26.5">
      <c r="A23" s="549"/>
      <c r="B23" s="563" t="s">
        <v>594</v>
      </c>
      <c r="C23" s="572" t="s">
        <v>595</v>
      </c>
      <c r="D23" s="162">
        <f t="shared" si="1"/>
        <v>78.379133947620929</v>
      </c>
      <c r="E23" s="160">
        <f t="shared" si="5"/>
        <v>23.47119407268417</v>
      </c>
      <c r="F23" s="569">
        <f t="shared" si="15"/>
        <v>1.6806030577551576</v>
      </c>
      <c r="G23" s="570">
        <f t="shared" si="15"/>
        <v>10.715705720386962</v>
      </c>
      <c r="H23" s="570">
        <f t="shared" si="15"/>
        <v>11.07488529454205</v>
      </c>
      <c r="I23" s="160">
        <f t="shared" si="3"/>
        <v>48.579440125966805</v>
      </c>
      <c r="J23" s="477">
        <f t="shared" si="16"/>
        <v>21.071441634649588</v>
      </c>
      <c r="K23" s="478">
        <f t="shared" si="16"/>
        <v>26.442936423538125</v>
      </c>
      <c r="L23" s="480">
        <f t="shared" si="16"/>
        <v>1.0650620677790912</v>
      </c>
      <c r="M23" s="344">
        <f t="shared" si="16"/>
        <v>1.2310018906541331</v>
      </c>
      <c r="N23" s="571">
        <f t="shared" si="4"/>
        <v>4.5007804542921859</v>
      </c>
      <c r="O23" s="478">
        <f>SUM(O46,O69,O108)</f>
        <v>4.5007804542921859</v>
      </c>
      <c r="P23" s="478">
        <f t="shared" si="16"/>
        <v>0</v>
      </c>
      <c r="Q23" s="333">
        <f t="shared" si="16"/>
        <v>0.59671740402364204</v>
      </c>
      <c r="R23" s="136"/>
      <c r="S23" s="136"/>
      <c r="T23" s="136"/>
      <c r="U23" s="136"/>
    </row>
    <row r="24" spans="1:21" s="134" customFormat="1">
      <c r="A24" s="549"/>
      <c r="B24" s="561" t="s">
        <v>267</v>
      </c>
      <c r="C24" s="573" t="s">
        <v>37</v>
      </c>
      <c r="D24" s="360">
        <f t="shared" si="1"/>
        <v>14.651768132527529</v>
      </c>
      <c r="E24" s="574">
        <f t="shared" si="5"/>
        <v>5.1828970422850613</v>
      </c>
      <c r="F24" s="575">
        <f>SUM(F25:F26)</f>
        <v>0.28485301615209835</v>
      </c>
      <c r="G24" s="576">
        <f>SUM(G25:G26)</f>
        <v>1.0431545920219512</v>
      </c>
      <c r="H24" s="577">
        <f>SUM(H25:H26)</f>
        <v>3.8548894341110116</v>
      </c>
      <c r="I24" s="574">
        <f t="shared" si="3"/>
        <v>8.9978667126300884</v>
      </c>
      <c r="J24" s="575">
        <f t="shared" ref="J24:Q24" si="17">SUM(J25:J26)</f>
        <v>6.3060424054423425</v>
      </c>
      <c r="K24" s="576">
        <f t="shared" si="17"/>
        <v>2.4771839218259362</v>
      </c>
      <c r="L24" s="577">
        <f t="shared" si="17"/>
        <v>0.21464038536180979</v>
      </c>
      <c r="M24" s="574">
        <f t="shared" si="17"/>
        <v>0.3852747672731639</v>
      </c>
      <c r="N24" s="578">
        <f t="shared" si="4"/>
        <v>6.8423980091429373E-2</v>
      </c>
      <c r="O24" s="576">
        <f>SUM(O25:O26)</f>
        <v>6.8423980091429373E-2</v>
      </c>
      <c r="P24" s="576">
        <f t="shared" si="17"/>
        <v>0</v>
      </c>
      <c r="Q24" s="574">
        <f t="shared" si="17"/>
        <v>1.7305630247787484E-2</v>
      </c>
      <c r="R24" s="136"/>
      <c r="S24" s="136"/>
      <c r="T24" s="136"/>
      <c r="U24" s="136"/>
    </row>
    <row r="25" spans="1:21" s="134" customFormat="1">
      <c r="A25" s="549"/>
      <c r="B25" s="579" t="s">
        <v>269</v>
      </c>
      <c r="C25" s="580" t="s">
        <v>39</v>
      </c>
      <c r="D25" s="323">
        <f t="shared" si="1"/>
        <v>3.0533064683461033</v>
      </c>
      <c r="E25" s="321">
        <f t="shared" si="5"/>
        <v>1.0800725837893088</v>
      </c>
      <c r="F25" s="581">
        <f t="shared" ref="F25:H26" si="18">SUM(F48,F71,F110)</f>
        <v>5.9360996493947535E-2</v>
      </c>
      <c r="G25" s="582">
        <f t="shared" si="18"/>
        <v>0.21738473025890823</v>
      </c>
      <c r="H25" s="582">
        <f t="shared" si="18"/>
        <v>0.80332685703645312</v>
      </c>
      <c r="I25" s="321">
        <f t="shared" si="3"/>
        <v>1.8750804944829698</v>
      </c>
      <c r="J25" s="477">
        <f t="shared" ref="J25:Q26" si="19">SUM(J48,J71,J110)</f>
        <v>1.3141267246412827</v>
      </c>
      <c r="K25" s="478">
        <f t="shared" si="19"/>
        <v>0.51622450091894312</v>
      </c>
      <c r="L25" s="480">
        <f t="shared" si="19"/>
        <v>4.4729268922743967E-2</v>
      </c>
      <c r="M25" s="344">
        <f t="shared" si="19"/>
        <v>8.02880531800199E-2</v>
      </c>
      <c r="N25" s="583">
        <f t="shared" si="4"/>
        <v>1.4258987660290412E-2</v>
      </c>
      <c r="O25" s="478">
        <f>SUM(O48,O71,O110)</f>
        <v>1.4258987660290412E-2</v>
      </c>
      <c r="P25" s="478">
        <f t="shared" si="19"/>
        <v>0</v>
      </c>
      <c r="Q25" s="346">
        <f t="shared" si="19"/>
        <v>3.6063492335146824E-3</v>
      </c>
      <c r="R25" s="136"/>
      <c r="S25" s="136"/>
      <c r="T25" s="136"/>
      <c r="U25" s="136"/>
    </row>
    <row r="26" spans="1:21" s="134" customFormat="1" ht="26.5">
      <c r="A26" s="549"/>
      <c r="B26" s="579" t="s">
        <v>271</v>
      </c>
      <c r="C26" s="584" t="s">
        <v>41</v>
      </c>
      <c r="D26" s="360">
        <f t="shared" si="1"/>
        <v>11.598461664181425</v>
      </c>
      <c r="E26" s="574">
        <f t="shared" si="5"/>
        <v>4.1028244584957525</v>
      </c>
      <c r="F26" s="477">
        <f t="shared" si="18"/>
        <v>0.2254920196581508</v>
      </c>
      <c r="G26" s="478">
        <f t="shared" si="18"/>
        <v>0.82576986176304301</v>
      </c>
      <c r="H26" s="478">
        <f t="shared" si="18"/>
        <v>3.0515625770745585</v>
      </c>
      <c r="I26" s="574">
        <f t="shared" si="3"/>
        <v>7.1227862181471178</v>
      </c>
      <c r="J26" s="477">
        <f t="shared" si="19"/>
        <v>4.9919156808010596</v>
      </c>
      <c r="K26" s="478">
        <f t="shared" si="19"/>
        <v>1.9609594209069932</v>
      </c>
      <c r="L26" s="480">
        <f t="shared" si="19"/>
        <v>0.16991111643906581</v>
      </c>
      <c r="M26" s="344">
        <f t="shared" si="19"/>
        <v>0.30498671409314398</v>
      </c>
      <c r="N26" s="578">
        <f t="shared" si="4"/>
        <v>5.4164992431138967E-2</v>
      </c>
      <c r="O26" s="478">
        <f>SUM(O49,O72,O111)</f>
        <v>5.4164992431138967E-2</v>
      </c>
      <c r="P26" s="478">
        <f t="shared" si="19"/>
        <v>0</v>
      </c>
      <c r="Q26" s="344">
        <f t="shared" si="19"/>
        <v>1.3699281014272802E-2</v>
      </c>
      <c r="R26" s="136"/>
      <c r="S26" s="136"/>
      <c r="T26" s="136"/>
      <c r="U26" s="136"/>
    </row>
    <row r="27" spans="1:21" s="134" customFormat="1">
      <c r="A27" s="549"/>
      <c r="B27" s="585" t="s">
        <v>275</v>
      </c>
      <c r="C27" s="586" t="s">
        <v>596</v>
      </c>
      <c r="D27" s="360">
        <f t="shared" si="1"/>
        <v>0</v>
      </c>
      <c r="E27" s="574">
        <f t="shared" si="5"/>
        <v>0</v>
      </c>
      <c r="F27" s="575">
        <f>SUM(F28:F30)</f>
        <v>0</v>
      </c>
      <c r="G27" s="576">
        <f t="shared" ref="G27:Q27" si="20">SUM(G28:G30)</f>
        <v>0</v>
      </c>
      <c r="H27" s="577">
        <f t="shared" si="20"/>
        <v>0</v>
      </c>
      <c r="I27" s="574">
        <f t="shared" si="3"/>
        <v>0</v>
      </c>
      <c r="J27" s="575">
        <f t="shared" si="20"/>
        <v>0</v>
      </c>
      <c r="K27" s="576">
        <f t="shared" si="20"/>
        <v>0</v>
      </c>
      <c r="L27" s="577">
        <f t="shared" si="20"/>
        <v>0</v>
      </c>
      <c r="M27" s="574">
        <f t="shared" si="20"/>
        <v>0</v>
      </c>
      <c r="N27" s="578">
        <f t="shared" si="4"/>
        <v>0</v>
      </c>
      <c r="O27" s="576">
        <f>SUM(O28:O30)</f>
        <v>0</v>
      </c>
      <c r="P27" s="576">
        <f t="shared" si="20"/>
        <v>0</v>
      </c>
      <c r="Q27" s="574">
        <f t="shared" si="20"/>
        <v>0</v>
      </c>
      <c r="R27" s="136"/>
      <c r="S27" s="136"/>
      <c r="T27" s="136"/>
      <c r="U27" s="136"/>
    </row>
    <row r="28" spans="1:21" s="134" customFormat="1">
      <c r="A28" s="549"/>
      <c r="B28" s="587" t="s">
        <v>277</v>
      </c>
      <c r="C28" s="588" t="s">
        <v>1360</v>
      </c>
      <c r="D28" s="360">
        <f t="shared" si="1"/>
        <v>0</v>
      </c>
      <c r="E28" s="574">
        <f t="shared" si="5"/>
        <v>0</v>
      </c>
      <c r="F28" s="477">
        <f t="shared" ref="F28:H30" si="21">SUM(F51,F74,F113)</f>
        <v>0</v>
      </c>
      <c r="G28" s="478">
        <f t="shared" si="21"/>
        <v>0</v>
      </c>
      <c r="H28" s="478">
        <f t="shared" si="21"/>
        <v>0</v>
      </c>
      <c r="I28" s="574">
        <f t="shared" si="3"/>
        <v>0</v>
      </c>
      <c r="J28" s="477">
        <f t="shared" ref="J28:Q30" si="22">SUM(J51,J74,J113)</f>
        <v>0</v>
      </c>
      <c r="K28" s="478">
        <f t="shared" si="22"/>
        <v>0</v>
      </c>
      <c r="L28" s="480">
        <f t="shared" si="22"/>
        <v>0</v>
      </c>
      <c r="M28" s="344">
        <f t="shared" si="22"/>
        <v>0</v>
      </c>
      <c r="N28" s="578">
        <f t="shared" si="4"/>
        <v>0</v>
      </c>
      <c r="O28" s="478">
        <f>SUM(O51,O74,O113)</f>
        <v>0</v>
      </c>
      <c r="P28" s="478">
        <f t="shared" si="22"/>
        <v>0</v>
      </c>
      <c r="Q28" s="344">
        <f t="shared" si="22"/>
        <v>0</v>
      </c>
      <c r="R28" s="136"/>
      <c r="S28" s="136"/>
      <c r="T28" s="136"/>
      <c r="U28" s="136"/>
    </row>
    <row r="29" spans="1:21" s="134" customFormat="1">
      <c r="A29" s="549"/>
      <c r="B29" s="587" t="s">
        <v>597</v>
      </c>
      <c r="C29" s="588" t="s">
        <v>1360</v>
      </c>
      <c r="D29" s="360">
        <f t="shared" si="1"/>
        <v>0</v>
      </c>
      <c r="E29" s="574">
        <f t="shared" si="5"/>
        <v>0</v>
      </c>
      <c r="F29" s="477">
        <f t="shared" si="21"/>
        <v>0</v>
      </c>
      <c r="G29" s="478">
        <f t="shared" si="21"/>
        <v>0</v>
      </c>
      <c r="H29" s="478">
        <f t="shared" si="21"/>
        <v>0</v>
      </c>
      <c r="I29" s="574">
        <f t="shared" si="3"/>
        <v>0</v>
      </c>
      <c r="J29" s="477">
        <f t="shared" si="22"/>
        <v>0</v>
      </c>
      <c r="K29" s="478">
        <f t="shared" si="22"/>
        <v>0</v>
      </c>
      <c r="L29" s="480">
        <f t="shared" si="22"/>
        <v>0</v>
      </c>
      <c r="M29" s="344">
        <f t="shared" si="22"/>
        <v>0</v>
      </c>
      <c r="N29" s="578">
        <f t="shared" si="4"/>
        <v>0</v>
      </c>
      <c r="O29" s="478">
        <f>SUM(O52,O75,O114)</f>
        <v>0</v>
      </c>
      <c r="P29" s="478">
        <f t="shared" si="22"/>
        <v>0</v>
      </c>
      <c r="Q29" s="344">
        <f t="shared" si="22"/>
        <v>0</v>
      </c>
      <c r="R29" s="136"/>
      <c r="S29" s="136"/>
      <c r="T29" s="136"/>
      <c r="U29" s="136"/>
    </row>
    <row r="30" spans="1:21" s="134" customFormat="1" ht="15" thickBot="1">
      <c r="A30" s="549"/>
      <c r="B30" s="589" t="s">
        <v>598</v>
      </c>
      <c r="C30" s="590" t="s">
        <v>1360</v>
      </c>
      <c r="D30" s="591">
        <f t="shared" si="1"/>
        <v>0</v>
      </c>
      <c r="E30" s="592">
        <f t="shared" si="5"/>
        <v>0</v>
      </c>
      <c r="F30" s="593">
        <f t="shared" si="21"/>
        <v>0</v>
      </c>
      <c r="G30" s="594">
        <f t="shared" si="21"/>
        <v>0</v>
      </c>
      <c r="H30" s="594">
        <f t="shared" si="21"/>
        <v>0</v>
      </c>
      <c r="I30" s="592">
        <f t="shared" si="3"/>
        <v>0</v>
      </c>
      <c r="J30" s="581">
        <f t="shared" si="22"/>
        <v>0</v>
      </c>
      <c r="K30" s="582">
        <f t="shared" si="22"/>
        <v>0</v>
      </c>
      <c r="L30" s="595">
        <f t="shared" si="22"/>
        <v>0</v>
      </c>
      <c r="M30" s="346">
        <f t="shared" si="22"/>
        <v>0</v>
      </c>
      <c r="N30" s="596">
        <f t="shared" si="4"/>
        <v>0</v>
      </c>
      <c r="O30" s="582">
        <f>SUM(O53,O76,O115)</f>
        <v>0</v>
      </c>
      <c r="P30" s="582">
        <f t="shared" si="22"/>
        <v>0</v>
      </c>
      <c r="Q30" s="597">
        <f t="shared" si="22"/>
        <v>0</v>
      </c>
      <c r="R30" s="136"/>
      <c r="S30" s="136"/>
      <c r="T30" s="136"/>
      <c r="U30" s="136"/>
    </row>
    <row r="31" spans="1:21" s="134" customFormat="1" ht="15.5" thickTop="1" thickBot="1">
      <c r="A31" s="549"/>
      <c r="B31" s="554" t="s">
        <v>50</v>
      </c>
      <c r="C31" s="554" t="s">
        <v>599</v>
      </c>
      <c r="D31" s="152">
        <f t="shared" si="1"/>
        <v>5010.6055494418888</v>
      </c>
      <c r="E31" s="555">
        <f>E32+E36+E41+E44+E47+E50</f>
        <v>1922.6335268774696</v>
      </c>
      <c r="F31" s="556">
        <f t="shared" ref="F31:Q31" si="23">F32+F36+F41+F44+F47+F50</f>
        <v>141.65342109982598</v>
      </c>
      <c r="G31" s="557">
        <f t="shared" si="23"/>
        <v>278.94350127632788</v>
      </c>
      <c r="H31" s="558">
        <f t="shared" si="23"/>
        <v>1502.0366045013157</v>
      </c>
      <c r="I31" s="555">
        <f t="shared" si="23"/>
        <v>2400.1012412785703</v>
      </c>
      <c r="J31" s="556">
        <f t="shared" si="23"/>
        <v>1806.455977726137</v>
      </c>
      <c r="K31" s="557">
        <f t="shared" si="23"/>
        <v>586.63551234238355</v>
      </c>
      <c r="L31" s="558">
        <f t="shared" si="23"/>
        <v>7.0097512100499095</v>
      </c>
      <c r="M31" s="555">
        <f t="shared" si="23"/>
        <v>583.54169492425137</v>
      </c>
      <c r="N31" s="559">
        <f t="shared" si="4"/>
        <v>74.546267789469752</v>
      </c>
      <c r="O31" s="557">
        <f>O32+O36+O41+O44+O47+O50</f>
        <v>74.546267789469752</v>
      </c>
      <c r="P31" s="557">
        <f t="shared" si="23"/>
        <v>0</v>
      </c>
      <c r="Q31" s="555">
        <f t="shared" si="23"/>
        <v>29.782818572127685</v>
      </c>
      <c r="R31" s="136"/>
      <c r="S31" s="136"/>
      <c r="T31" s="136"/>
      <c r="U31" s="136"/>
    </row>
    <row r="32" spans="1:21" s="134" customFormat="1" ht="15" thickTop="1">
      <c r="A32" s="549"/>
      <c r="B32" s="561" t="s">
        <v>52</v>
      </c>
      <c r="C32" s="562" t="s">
        <v>6</v>
      </c>
      <c r="D32" s="162">
        <f t="shared" si="1"/>
        <v>7.4999999999999997E-2</v>
      </c>
      <c r="E32" s="163">
        <f>SUM(F32:H32)</f>
        <v>0</v>
      </c>
      <c r="F32" s="164">
        <f>SUM(F33:F35)</f>
        <v>0</v>
      </c>
      <c r="G32" s="165">
        <f>SUM(G33:G35)</f>
        <v>0</v>
      </c>
      <c r="H32" s="491">
        <f>SUM(H33:H35)</f>
        <v>0</v>
      </c>
      <c r="I32" s="163">
        <f t="shared" ref="I32:I50" si="24">SUM(J32:L32)</f>
        <v>0</v>
      </c>
      <c r="J32" s="164">
        <f t="shared" ref="J32:Q32" si="25">SUM(J33:J35)</f>
        <v>0</v>
      </c>
      <c r="K32" s="165">
        <f t="shared" si="25"/>
        <v>0</v>
      </c>
      <c r="L32" s="491">
        <f t="shared" si="25"/>
        <v>0</v>
      </c>
      <c r="M32" s="163">
        <f t="shared" si="25"/>
        <v>0</v>
      </c>
      <c r="N32" s="167">
        <f t="shared" si="4"/>
        <v>7.4999999999999997E-2</v>
      </c>
      <c r="O32" s="165">
        <f>SUM(O33:O35)</f>
        <v>7.4999999999999997E-2</v>
      </c>
      <c r="P32" s="165">
        <f t="shared" si="25"/>
        <v>0</v>
      </c>
      <c r="Q32" s="163">
        <f t="shared" si="25"/>
        <v>0</v>
      </c>
      <c r="R32" s="136"/>
      <c r="S32" s="136"/>
      <c r="T32" s="136"/>
      <c r="U32" s="136"/>
    </row>
    <row r="33" spans="1:21" s="134" customFormat="1">
      <c r="A33" s="549"/>
      <c r="B33" s="563" t="s">
        <v>130</v>
      </c>
      <c r="C33" s="564" t="s">
        <v>8</v>
      </c>
      <c r="D33" s="162">
        <f t="shared" si="1"/>
        <v>7.4999999999999997E-2</v>
      </c>
      <c r="E33" s="163">
        <f t="shared" ref="E33:E53" si="26">SUM(F33:H33)</f>
        <v>0</v>
      </c>
      <c r="F33" s="337">
        <v>0</v>
      </c>
      <c r="G33" s="338">
        <v>0</v>
      </c>
      <c r="H33" s="599">
        <v>0</v>
      </c>
      <c r="I33" s="163">
        <f t="shared" si="24"/>
        <v>0</v>
      </c>
      <c r="J33" s="337">
        <v>0</v>
      </c>
      <c r="K33" s="338">
        <v>0</v>
      </c>
      <c r="L33" s="599">
        <v>0</v>
      </c>
      <c r="M33" s="343">
        <v>0</v>
      </c>
      <c r="N33" s="167">
        <f t="shared" si="4"/>
        <v>7.4999999999999997E-2</v>
      </c>
      <c r="O33" s="338">
        <v>7.4999999999999997E-2</v>
      </c>
      <c r="P33" s="339">
        <v>0</v>
      </c>
      <c r="Q33" s="264">
        <v>0</v>
      </c>
      <c r="R33" s="136" t="s">
        <v>1318</v>
      </c>
      <c r="S33" s="136"/>
      <c r="T33" s="136"/>
      <c r="U33" s="136"/>
    </row>
    <row r="34" spans="1:21" s="134" customFormat="1">
      <c r="A34" s="549"/>
      <c r="B34" s="563" t="s">
        <v>132</v>
      </c>
      <c r="C34" s="564" t="s">
        <v>9</v>
      </c>
      <c r="D34" s="162">
        <f t="shared" si="1"/>
        <v>0</v>
      </c>
      <c r="E34" s="163">
        <f t="shared" si="26"/>
        <v>0</v>
      </c>
      <c r="F34" s="337">
        <v>0</v>
      </c>
      <c r="G34" s="338">
        <v>0</v>
      </c>
      <c r="H34" s="599">
        <v>0</v>
      </c>
      <c r="I34" s="163">
        <f t="shared" si="24"/>
        <v>0</v>
      </c>
      <c r="J34" s="337">
        <v>0</v>
      </c>
      <c r="K34" s="338">
        <v>0</v>
      </c>
      <c r="L34" s="599">
        <v>0</v>
      </c>
      <c r="M34" s="343">
        <v>0</v>
      </c>
      <c r="N34" s="167">
        <f t="shared" si="4"/>
        <v>0</v>
      </c>
      <c r="O34" s="338">
        <v>0</v>
      </c>
      <c r="P34" s="339">
        <v>0</v>
      </c>
      <c r="Q34" s="264">
        <v>0</v>
      </c>
      <c r="R34" s="136" t="s">
        <v>1320</v>
      </c>
      <c r="S34" s="136"/>
      <c r="T34" s="136"/>
      <c r="U34" s="136"/>
    </row>
    <row r="35" spans="1:21" s="134" customFormat="1">
      <c r="A35" s="549"/>
      <c r="B35" s="563" t="s">
        <v>134</v>
      </c>
      <c r="C35" s="564" t="s">
        <v>11</v>
      </c>
      <c r="D35" s="162">
        <f t="shared" si="1"/>
        <v>0</v>
      </c>
      <c r="E35" s="163">
        <f t="shared" si="26"/>
        <v>0</v>
      </c>
      <c r="F35" s="337">
        <v>0</v>
      </c>
      <c r="G35" s="338">
        <v>0</v>
      </c>
      <c r="H35" s="599">
        <v>0</v>
      </c>
      <c r="I35" s="163">
        <f t="shared" si="24"/>
        <v>0</v>
      </c>
      <c r="J35" s="337">
        <v>0</v>
      </c>
      <c r="K35" s="338">
        <v>0</v>
      </c>
      <c r="L35" s="599">
        <v>0</v>
      </c>
      <c r="M35" s="343">
        <v>0</v>
      </c>
      <c r="N35" s="167">
        <f t="shared" si="4"/>
        <v>0</v>
      </c>
      <c r="O35" s="338">
        <v>0</v>
      </c>
      <c r="P35" s="339">
        <v>0</v>
      </c>
      <c r="Q35" s="264">
        <v>0</v>
      </c>
      <c r="R35" s="136" t="s">
        <v>1322</v>
      </c>
      <c r="S35" s="136"/>
      <c r="T35" s="136"/>
      <c r="U35" s="136"/>
    </row>
    <row r="36" spans="1:21" s="134" customFormat="1">
      <c r="A36" s="549"/>
      <c r="B36" s="561" t="s">
        <v>135</v>
      </c>
      <c r="C36" s="565" t="s">
        <v>13</v>
      </c>
      <c r="D36" s="162">
        <f t="shared" si="1"/>
        <v>4729.5624408076264</v>
      </c>
      <c r="E36" s="163">
        <f t="shared" si="26"/>
        <v>1850.7193485460298</v>
      </c>
      <c r="F36" s="164">
        <f>SUM(F37:F40)</f>
        <v>134.13337507080638</v>
      </c>
      <c r="G36" s="165">
        <f>SUM(G37:G40)</f>
        <v>221.9097293981502</v>
      </c>
      <c r="H36" s="491">
        <f>SUM(H37:H40)</f>
        <v>1494.6762440770733</v>
      </c>
      <c r="I36" s="163">
        <f t="shared" si="24"/>
        <v>2295.301397337345</v>
      </c>
      <c r="J36" s="164">
        <f t="shared" ref="J36:Q36" si="27">SUM(J37:J40)</f>
        <v>1757.3086981936017</v>
      </c>
      <c r="K36" s="165">
        <f t="shared" si="27"/>
        <v>531.46977114363267</v>
      </c>
      <c r="L36" s="491">
        <f t="shared" si="27"/>
        <v>6.5229280001107623</v>
      </c>
      <c r="M36" s="163">
        <f t="shared" si="27"/>
        <v>583.54169492425137</v>
      </c>
      <c r="N36" s="167">
        <f t="shared" si="4"/>
        <v>0</v>
      </c>
      <c r="O36" s="165">
        <f>SUM(O37:O40)</f>
        <v>0</v>
      </c>
      <c r="P36" s="166">
        <f t="shared" si="27"/>
        <v>0</v>
      </c>
      <c r="Q36" s="163">
        <f t="shared" si="27"/>
        <v>0</v>
      </c>
      <c r="R36" s="136"/>
      <c r="S36" s="136"/>
      <c r="T36" s="136"/>
      <c r="U36" s="136"/>
    </row>
    <row r="37" spans="1:21" s="134" customFormat="1">
      <c r="A37" s="549"/>
      <c r="B37" s="563" t="s">
        <v>137</v>
      </c>
      <c r="C37" s="564" t="s">
        <v>15</v>
      </c>
      <c r="D37" s="162">
        <f t="shared" si="1"/>
        <v>298.02202658920794</v>
      </c>
      <c r="E37" s="163">
        <f t="shared" si="26"/>
        <v>140.87266775477573</v>
      </c>
      <c r="F37" s="337">
        <v>8.326455788427193</v>
      </c>
      <c r="G37" s="338">
        <v>132.54621196634855</v>
      </c>
      <c r="H37" s="599">
        <v>0</v>
      </c>
      <c r="I37" s="163">
        <f t="shared" si="24"/>
        <v>157.14935883443221</v>
      </c>
      <c r="J37" s="337">
        <v>3.670871840600316</v>
      </c>
      <c r="K37" s="338">
        <v>150.40398138664477</v>
      </c>
      <c r="L37" s="599">
        <v>3.0745056071871129</v>
      </c>
      <c r="M37" s="343">
        <v>0</v>
      </c>
      <c r="N37" s="167">
        <f t="shared" si="4"/>
        <v>0</v>
      </c>
      <c r="O37" s="338">
        <v>0</v>
      </c>
      <c r="P37" s="339">
        <v>0</v>
      </c>
      <c r="Q37" s="264">
        <v>0</v>
      </c>
      <c r="R37" s="136" t="s">
        <v>1324</v>
      </c>
      <c r="S37" s="136"/>
      <c r="T37" s="136"/>
      <c r="U37" s="136"/>
    </row>
    <row r="38" spans="1:21" s="134" customFormat="1">
      <c r="A38" s="549"/>
      <c r="B38" s="563" t="s">
        <v>139</v>
      </c>
      <c r="C38" s="564" t="s">
        <v>588</v>
      </c>
      <c r="D38" s="162">
        <f t="shared" si="1"/>
        <v>37.212215034529031</v>
      </c>
      <c r="E38" s="163">
        <f t="shared" si="26"/>
        <v>23.644892751147612</v>
      </c>
      <c r="F38" s="337">
        <v>7.6525538288288297</v>
      </c>
      <c r="G38" s="338">
        <v>15.992338922318783</v>
      </c>
      <c r="H38" s="599">
        <v>0</v>
      </c>
      <c r="I38" s="163">
        <f t="shared" si="24"/>
        <v>13.567322283381419</v>
      </c>
      <c r="J38" s="337">
        <v>2.947941027777778</v>
      </c>
      <c r="K38" s="338">
        <v>10.61938125560364</v>
      </c>
      <c r="L38" s="599">
        <v>0</v>
      </c>
      <c r="M38" s="343">
        <v>0</v>
      </c>
      <c r="N38" s="167">
        <f t="shared" si="4"/>
        <v>0</v>
      </c>
      <c r="O38" s="338">
        <v>0</v>
      </c>
      <c r="P38" s="339">
        <v>0</v>
      </c>
      <c r="Q38" s="264">
        <v>0</v>
      </c>
      <c r="R38" s="475" t="s">
        <v>1361</v>
      </c>
      <c r="S38" s="475" t="s">
        <v>1362</v>
      </c>
      <c r="T38" s="475" t="s">
        <v>1363</v>
      </c>
      <c r="U38" s="475" t="s">
        <v>1364</v>
      </c>
    </row>
    <row r="39" spans="1:21" s="134" customFormat="1">
      <c r="A39" s="549"/>
      <c r="B39" s="563" t="s">
        <v>600</v>
      </c>
      <c r="C39" s="564" t="s">
        <v>21</v>
      </c>
      <c r="D39" s="162">
        <f t="shared" si="1"/>
        <v>3753.8439188594703</v>
      </c>
      <c r="E39" s="163">
        <f t="shared" si="26"/>
        <v>1493.3014899917075</v>
      </c>
      <c r="F39" s="337">
        <v>0</v>
      </c>
      <c r="G39" s="338">
        <v>0</v>
      </c>
      <c r="H39" s="599">
        <v>1493.3014899917075</v>
      </c>
      <c r="I39" s="163">
        <f t="shared" si="24"/>
        <v>1677.0007339435115</v>
      </c>
      <c r="J39" s="337">
        <v>1677.0007339435115</v>
      </c>
      <c r="K39" s="338">
        <v>0</v>
      </c>
      <c r="L39" s="599">
        <v>0</v>
      </c>
      <c r="M39" s="343">
        <v>583.54169492425137</v>
      </c>
      <c r="N39" s="167">
        <f t="shared" si="4"/>
        <v>0</v>
      </c>
      <c r="O39" s="338">
        <v>0</v>
      </c>
      <c r="P39" s="339">
        <v>0</v>
      </c>
      <c r="Q39" s="264">
        <v>0</v>
      </c>
      <c r="R39" s="475" t="s">
        <v>1328</v>
      </c>
      <c r="S39" s="136"/>
      <c r="T39" s="136"/>
      <c r="U39" s="136"/>
    </row>
    <row r="40" spans="1:21" s="134" customFormat="1" ht="39">
      <c r="A40" s="549"/>
      <c r="B40" s="563" t="s">
        <v>601</v>
      </c>
      <c r="C40" s="564" t="s">
        <v>590</v>
      </c>
      <c r="D40" s="162">
        <f t="shared" si="1"/>
        <v>640.48428032441893</v>
      </c>
      <c r="E40" s="163">
        <f t="shared" si="26"/>
        <v>192.90029804839907</v>
      </c>
      <c r="F40" s="337">
        <v>118.15436545355035</v>
      </c>
      <c r="G40" s="338">
        <v>73.371178509482846</v>
      </c>
      <c r="H40" s="599">
        <v>1.374754085365854</v>
      </c>
      <c r="I40" s="163">
        <f t="shared" si="24"/>
        <v>447.58398227601987</v>
      </c>
      <c r="J40" s="337">
        <v>73.689151381711994</v>
      </c>
      <c r="K40" s="338">
        <v>370.44640850138421</v>
      </c>
      <c r="L40" s="599">
        <v>3.4484223929236495</v>
      </c>
      <c r="M40" s="343">
        <v>0</v>
      </c>
      <c r="N40" s="167">
        <f t="shared" si="4"/>
        <v>0</v>
      </c>
      <c r="O40" s="338">
        <v>0</v>
      </c>
      <c r="P40" s="339">
        <v>0</v>
      </c>
      <c r="Q40" s="264">
        <v>0</v>
      </c>
      <c r="R40" s="475" t="s">
        <v>1330</v>
      </c>
      <c r="S40" s="136"/>
      <c r="T40" s="136"/>
      <c r="U40" s="136"/>
    </row>
    <row r="41" spans="1:21" s="134" customFormat="1">
      <c r="A41" s="549"/>
      <c r="B41" s="561" t="s">
        <v>296</v>
      </c>
      <c r="C41" s="567" t="s">
        <v>25</v>
      </c>
      <c r="D41" s="162">
        <f t="shared" si="1"/>
        <v>158.18519785891888</v>
      </c>
      <c r="E41" s="163">
        <f t="shared" si="26"/>
        <v>64.010817798866043</v>
      </c>
      <c r="F41" s="164">
        <f>SUM(F42:F43)</f>
        <v>7.3194424220544496</v>
      </c>
      <c r="G41" s="165">
        <f>SUM(G42:G43)</f>
        <v>49.398024043478259</v>
      </c>
      <c r="H41" s="491">
        <f>SUM(H42:H43)</f>
        <v>7.2933513333333329</v>
      </c>
      <c r="I41" s="163">
        <f t="shared" si="24"/>
        <v>81.89275601518105</v>
      </c>
      <c r="J41" s="164">
        <f t="shared" ref="J41:Q41" si="28">SUM(J42:J43)</f>
        <v>43.316863966434866</v>
      </c>
      <c r="K41" s="165">
        <f t="shared" si="28"/>
        <v>38.089068838807037</v>
      </c>
      <c r="L41" s="491">
        <f t="shared" si="28"/>
        <v>0.48682320993914752</v>
      </c>
      <c r="M41" s="163">
        <f t="shared" si="28"/>
        <v>0</v>
      </c>
      <c r="N41" s="167">
        <f t="shared" si="4"/>
        <v>0.27788846153846158</v>
      </c>
      <c r="O41" s="165">
        <f>SUM(O42:O43)</f>
        <v>0.27788846153846158</v>
      </c>
      <c r="P41" s="166">
        <f t="shared" si="28"/>
        <v>0</v>
      </c>
      <c r="Q41" s="163">
        <f t="shared" si="28"/>
        <v>12.003735583333334</v>
      </c>
      <c r="R41" s="136"/>
      <c r="S41" s="136"/>
      <c r="T41" s="136"/>
      <c r="U41" s="136"/>
    </row>
    <row r="42" spans="1:21" s="134" customFormat="1" ht="52.5">
      <c r="A42" s="549"/>
      <c r="B42" s="563" t="s">
        <v>298</v>
      </c>
      <c r="C42" s="568" t="s">
        <v>591</v>
      </c>
      <c r="D42" s="162">
        <f t="shared" si="1"/>
        <v>156.58344129943069</v>
      </c>
      <c r="E42" s="163">
        <f t="shared" si="26"/>
        <v>64.010817798866043</v>
      </c>
      <c r="F42" s="337">
        <v>7.3194424220544496</v>
      </c>
      <c r="G42" s="338">
        <v>49.398024043478259</v>
      </c>
      <c r="H42" s="599">
        <v>7.2933513333333329</v>
      </c>
      <c r="I42" s="163">
        <f t="shared" si="24"/>
        <v>80.290999455692855</v>
      </c>
      <c r="J42" s="337">
        <v>41.911222554005491</v>
      </c>
      <c r="K42" s="338">
        <v>38.079982074101153</v>
      </c>
      <c r="L42" s="599">
        <v>0.29979482758620635</v>
      </c>
      <c r="M42" s="343">
        <v>0</v>
      </c>
      <c r="N42" s="167">
        <f t="shared" si="4"/>
        <v>0.27788846153846158</v>
      </c>
      <c r="O42" s="338">
        <v>0.27788846153846158</v>
      </c>
      <c r="P42" s="339">
        <v>0</v>
      </c>
      <c r="Q42" s="264">
        <v>12.003735583333334</v>
      </c>
      <c r="R42" s="475" t="s">
        <v>1332</v>
      </c>
      <c r="S42" s="136"/>
      <c r="T42" s="136"/>
      <c r="U42" s="136"/>
    </row>
    <row r="43" spans="1:21" s="134" customFormat="1">
      <c r="A43" s="549"/>
      <c r="B43" s="563" t="s">
        <v>299</v>
      </c>
      <c r="C43" s="568" t="s">
        <v>29</v>
      </c>
      <c r="D43" s="162">
        <f t="shared" si="1"/>
        <v>1.6017565594882019</v>
      </c>
      <c r="E43" s="163">
        <f t="shared" si="26"/>
        <v>0</v>
      </c>
      <c r="F43" s="337">
        <v>0</v>
      </c>
      <c r="G43" s="338">
        <v>0</v>
      </c>
      <c r="H43" s="599">
        <v>0</v>
      </c>
      <c r="I43" s="163">
        <f t="shared" si="24"/>
        <v>1.6017565594882019</v>
      </c>
      <c r="J43" s="337">
        <v>1.4056414124293783</v>
      </c>
      <c r="K43" s="338">
        <v>9.0867647058823602E-3</v>
      </c>
      <c r="L43" s="599">
        <v>0.1870283823529412</v>
      </c>
      <c r="M43" s="343">
        <v>0</v>
      </c>
      <c r="N43" s="167">
        <f t="shared" si="4"/>
        <v>0</v>
      </c>
      <c r="O43" s="338">
        <v>0</v>
      </c>
      <c r="P43" s="339">
        <v>0</v>
      </c>
      <c r="Q43" s="264">
        <v>0</v>
      </c>
      <c r="R43" s="475" t="s">
        <v>1334</v>
      </c>
      <c r="S43" s="136"/>
      <c r="T43" s="136"/>
      <c r="U43" s="136"/>
    </row>
    <row r="44" spans="1:21" s="134" customFormat="1">
      <c r="A44" s="549"/>
      <c r="B44" s="561" t="s">
        <v>301</v>
      </c>
      <c r="C44" s="567" t="s">
        <v>31</v>
      </c>
      <c r="D44" s="162">
        <f t="shared" si="1"/>
        <v>122.78291077534377</v>
      </c>
      <c r="E44" s="163">
        <f t="shared" si="26"/>
        <v>7.9033605325737195</v>
      </c>
      <c r="F44" s="164">
        <f>SUM(F45:F46)</f>
        <v>0.2006036069651741</v>
      </c>
      <c r="G44" s="165">
        <f>SUM(G45:G46)</f>
        <v>7.6357478346994547</v>
      </c>
      <c r="H44" s="491">
        <f>SUM(H45:H46)</f>
        <v>6.7009090909090907E-2</v>
      </c>
      <c r="I44" s="163">
        <f t="shared" si="24"/>
        <v>22.907087926044401</v>
      </c>
      <c r="J44" s="164">
        <f t="shared" ref="J44:Q44" si="29">SUM(J45:J46)</f>
        <v>5.8304155661005668</v>
      </c>
      <c r="K44" s="165">
        <f t="shared" si="29"/>
        <v>17.076672359943835</v>
      </c>
      <c r="L44" s="491">
        <f t="shared" si="29"/>
        <v>0</v>
      </c>
      <c r="M44" s="163">
        <f t="shared" si="29"/>
        <v>0</v>
      </c>
      <c r="N44" s="167">
        <f t="shared" si="4"/>
        <v>74.193379327931297</v>
      </c>
      <c r="O44" s="165">
        <f>SUM(O45:O46)</f>
        <v>74.193379327931297</v>
      </c>
      <c r="P44" s="166">
        <f t="shared" si="29"/>
        <v>0</v>
      </c>
      <c r="Q44" s="163">
        <f t="shared" si="29"/>
        <v>17.77908298879435</v>
      </c>
      <c r="R44" s="136"/>
      <c r="S44" s="136"/>
      <c r="T44" s="136"/>
      <c r="U44" s="136"/>
    </row>
    <row r="45" spans="1:21" s="134" customFormat="1">
      <c r="A45" s="549"/>
      <c r="B45" s="563" t="s">
        <v>302</v>
      </c>
      <c r="C45" s="568" t="s">
        <v>593</v>
      </c>
      <c r="D45" s="162">
        <f t="shared" si="1"/>
        <v>89.256886836453532</v>
      </c>
      <c r="E45" s="160">
        <f t="shared" si="26"/>
        <v>0</v>
      </c>
      <c r="F45" s="600">
        <v>0</v>
      </c>
      <c r="G45" s="601">
        <v>0</v>
      </c>
      <c r="H45" s="602">
        <v>0</v>
      </c>
      <c r="I45" s="160">
        <f t="shared" si="24"/>
        <v>0</v>
      </c>
      <c r="J45" s="600">
        <v>0</v>
      </c>
      <c r="K45" s="601">
        <v>0</v>
      </c>
      <c r="L45" s="602">
        <v>0</v>
      </c>
      <c r="M45" s="603">
        <v>0</v>
      </c>
      <c r="N45" s="571">
        <f t="shared" si="4"/>
        <v>71.477803847659189</v>
      </c>
      <c r="O45" s="601">
        <v>71.477803847659189</v>
      </c>
      <c r="P45" s="604">
        <v>0</v>
      </c>
      <c r="Q45" s="264">
        <v>17.77908298879435</v>
      </c>
      <c r="R45" s="475" t="s">
        <v>1336</v>
      </c>
      <c r="S45" s="136"/>
      <c r="T45" s="136"/>
      <c r="U45" s="136"/>
    </row>
    <row r="46" spans="1:21" s="134" customFormat="1" ht="26.5">
      <c r="A46" s="549"/>
      <c r="B46" s="563" t="s">
        <v>302</v>
      </c>
      <c r="C46" s="605" t="s">
        <v>595</v>
      </c>
      <c r="D46" s="162">
        <f t="shared" si="1"/>
        <v>33.526023938890226</v>
      </c>
      <c r="E46" s="160">
        <f t="shared" si="26"/>
        <v>7.9033605325737195</v>
      </c>
      <c r="F46" s="600">
        <v>0.2006036069651741</v>
      </c>
      <c r="G46" s="601">
        <v>7.6357478346994547</v>
      </c>
      <c r="H46" s="602">
        <v>6.7009090909090907E-2</v>
      </c>
      <c r="I46" s="160">
        <f t="shared" si="24"/>
        <v>22.907087926044401</v>
      </c>
      <c r="J46" s="600">
        <v>5.8304155661005668</v>
      </c>
      <c r="K46" s="601">
        <v>17.076672359943835</v>
      </c>
      <c r="L46" s="602">
        <v>0</v>
      </c>
      <c r="M46" s="603">
        <v>0</v>
      </c>
      <c r="N46" s="571">
        <f t="shared" si="4"/>
        <v>2.7155754802721082</v>
      </c>
      <c r="O46" s="601">
        <v>2.7155754802721082</v>
      </c>
      <c r="P46" s="604">
        <v>0</v>
      </c>
      <c r="Q46" s="264">
        <v>0</v>
      </c>
      <c r="R46" s="475" t="s">
        <v>1338</v>
      </c>
      <c r="S46" s="136"/>
      <c r="T46" s="136"/>
      <c r="U46" s="136"/>
    </row>
    <row r="47" spans="1:21" s="134" customFormat="1">
      <c r="A47" s="549"/>
      <c r="B47" s="561" t="s">
        <v>306</v>
      </c>
      <c r="C47" s="573" t="s">
        <v>37</v>
      </c>
      <c r="D47" s="360">
        <f t="shared" si="1"/>
        <v>0</v>
      </c>
      <c r="E47" s="574">
        <f t="shared" si="26"/>
        <v>0</v>
      </c>
      <c r="F47" s="575">
        <f>SUM(F48:F49)</f>
        <v>0</v>
      </c>
      <c r="G47" s="576">
        <f>SUM(G48:G49)</f>
        <v>0</v>
      </c>
      <c r="H47" s="577">
        <f>SUM(H48:H49)</f>
        <v>0</v>
      </c>
      <c r="I47" s="574">
        <f t="shared" si="24"/>
        <v>0</v>
      </c>
      <c r="J47" s="575">
        <f t="shared" ref="J47:Q47" si="30">SUM(J48:J49)</f>
        <v>0</v>
      </c>
      <c r="K47" s="576">
        <f t="shared" si="30"/>
        <v>0</v>
      </c>
      <c r="L47" s="577">
        <f t="shared" si="30"/>
        <v>0</v>
      </c>
      <c r="M47" s="574">
        <f t="shared" si="30"/>
        <v>0</v>
      </c>
      <c r="N47" s="578">
        <f t="shared" si="4"/>
        <v>0</v>
      </c>
      <c r="O47" s="576">
        <f>SUM(O48:O49)</f>
        <v>0</v>
      </c>
      <c r="P47" s="606">
        <f t="shared" si="30"/>
        <v>0</v>
      </c>
      <c r="Q47" s="574">
        <f t="shared" si="30"/>
        <v>0</v>
      </c>
      <c r="R47" s="136"/>
      <c r="S47" s="136"/>
      <c r="T47" s="136"/>
      <c r="U47" s="136"/>
    </row>
    <row r="48" spans="1:21" s="134" customFormat="1">
      <c r="A48" s="549"/>
      <c r="B48" s="579" t="s">
        <v>308</v>
      </c>
      <c r="C48" s="580" t="s">
        <v>39</v>
      </c>
      <c r="D48" s="323">
        <f t="shared" si="1"/>
        <v>0</v>
      </c>
      <c r="E48" s="321">
        <f t="shared" si="26"/>
        <v>0</v>
      </c>
      <c r="F48" s="607">
        <v>0</v>
      </c>
      <c r="G48" s="608">
        <v>0</v>
      </c>
      <c r="H48" s="609">
        <v>0</v>
      </c>
      <c r="I48" s="321">
        <f t="shared" si="24"/>
        <v>0</v>
      </c>
      <c r="J48" s="607">
        <v>0</v>
      </c>
      <c r="K48" s="608">
        <v>0</v>
      </c>
      <c r="L48" s="609">
        <v>0</v>
      </c>
      <c r="M48" s="610">
        <v>0</v>
      </c>
      <c r="N48" s="583">
        <f t="shared" si="4"/>
        <v>0</v>
      </c>
      <c r="O48" s="608">
        <v>0</v>
      </c>
      <c r="P48" s="611">
        <v>0</v>
      </c>
      <c r="Q48" s="264">
        <v>0</v>
      </c>
      <c r="R48" s="136" t="s">
        <v>1340</v>
      </c>
      <c r="S48" s="136"/>
      <c r="T48" s="136"/>
      <c r="U48" s="136"/>
    </row>
    <row r="49" spans="1:21" s="134" customFormat="1" ht="26.5">
      <c r="A49" s="549"/>
      <c r="B49" s="579" t="s">
        <v>310</v>
      </c>
      <c r="C49" s="584" t="s">
        <v>41</v>
      </c>
      <c r="D49" s="360">
        <f t="shared" si="1"/>
        <v>0</v>
      </c>
      <c r="E49" s="574">
        <f t="shared" si="26"/>
        <v>0</v>
      </c>
      <c r="F49" s="612">
        <v>0</v>
      </c>
      <c r="G49" s="613">
        <v>0</v>
      </c>
      <c r="H49" s="614">
        <v>0</v>
      </c>
      <c r="I49" s="574">
        <f t="shared" si="24"/>
        <v>0</v>
      </c>
      <c r="J49" s="612">
        <v>0</v>
      </c>
      <c r="K49" s="613">
        <v>0</v>
      </c>
      <c r="L49" s="614">
        <v>0</v>
      </c>
      <c r="M49" s="615">
        <v>0</v>
      </c>
      <c r="N49" s="578">
        <f t="shared" si="4"/>
        <v>0</v>
      </c>
      <c r="O49" s="613">
        <v>0</v>
      </c>
      <c r="P49" s="616">
        <v>0</v>
      </c>
      <c r="Q49" s="264">
        <v>0</v>
      </c>
      <c r="R49" s="136" t="s">
        <v>1342</v>
      </c>
      <c r="S49" s="136"/>
      <c r="T49" s="136"/>
      <c r="U49" s="136"/>
    </row>
    <row r="50" spans="1:21" s="134" customFormat="1">
      <c r="A50" s="549"/>
      <c r="B50" s="585" t="s">
        <v>312</v>
      </c>
      <c r="C50" s="586" t="s">
        <v>596</v>
      </c>
      <c r="D50" s="360">
        <f t="shared" si="1"/>
        <v>0</v>
      </c>
      <c r="E50" s="574">
        <f t="shared" si="26"/>
        <v>0</v>
      </c>
      <c r="F50" s="575">
        <f>SUM(F51:F53)</f>
        <v>0</v>
      </c>
      <c r="G50" s="576">
        <f>SUM(G51:G53)</f>
        <v>0</v>
      </c>
      <c r="H50" s="577">
        <f>SUM(H51:H53)</f>
        <v>0</v>
      </c>
      <c r="I50" s="574">
        <f t="shared" si="24"/>
        <v>0</v>
      </c>
      <c r="J50" s="575">
        <f t="shared" ref="J50:Q50" si="31">SUM(J51:J53)</f>
        <v>0</v>
      </c>
      <c r="K50" s="576">
        <f t="shared" si="31"/>
        <v>0</v>
      </c>
      <c r="L50" s="577">
        <f t="shared" si="31"/>
        <v>0</v>
      </c>
      <c r="M50" s="574">
        <f t="shared" si="31"/>
        <v>0</v>
      </c>
      <c r="N50" s="578">
        <f t="shared" si="4"/>
        <v>0</v>
      </c>
      <c r="O50" s="576">
        <f>SUM(O51:O53)</f>
        <v>0</v>
      </c>
      <c r="P50" s="606">
        <f t="shared" si="31"/>
        <v>0</v>
      </c>
      <c r="Q50" s="574">
        <f t="shared" si="31"/>
        <v>0</v>
      </c>
      <c r="R50" s="136"/>
      <c r="S50" s="136"/>
      <c r="T50" s="136"/>
      <c r="U50" s="136"/>
    </row>
    <row r="51" spans="1:21" s="134" customFormat="1">
      <c r="A51" s="549"/>
      <c r="B51" s="587" t="s">
        <v>314</v>
      </c>
      <c r="C51" s="588" t="s">
        <v>1360</v>
      </c>
      <c r="D51" s="360">
        <f t="shared" si="1"/>
        <v>0</v>
      </c>
      <c r="E51" s="574">
        <f t="shared" si="26"/>
        <v>0</v>
      </c>
      <c r="F51" s="612">
        <v>0</v>
      </c>
      <c r="G51" s="613">
        <v>0</v>
      </c>
      <c r="H51" s="614">
        <v>0</v>
      </c>
      <c r="I51" s="574">
        <f>SUM(J51:L51)</f>
        <v>0</v>
      </c>
      <c r="J51" s="612">
        <v>0</v>
      </c>
      <c r="K51" s="613">
        <v>0</v>
      </c>
      <c r="L51" s="614">
        <v>0</v>
      </c>
      <c r="M51" s="615">
        <v>0</v>
      </c>
      <c r="N51" s="578">
        <f t="shared" si="4"/>
        <v>0</v>
      </c>
      <c r="O51" s="613">
        <v>0</v>
      </c>
      <c r="P51" s="616">
        <v>0</v>
      </c>
      <c r="Q51" s="264">
        <v>0</v>
      </c>
      <c r="R51" s="136" t="s">
        <v>1344</v>
      </c>
      <c r="S51" s="136"/>
      <c r="T51" s="136"/>
      <c r="U51" s="136"/>
    </row>
    <row r="52" spans="1:21" s="134" customFormat="1">
      <c r="A52" s="549"/>
      <c r="B52" s="587" t="s">
        <v>602</v>
      </c>
      <c r="C52" s="588" t="s">
        <v>1360</v>
      </c>
      <c r="D52" s="360">
        <f t="shared" si="1"/>
        <v>0</v>
      </c>
      <c r="E52" s="574">
        <f t="shared" si="26"/>
        <v>0</v>
      </c>
      <c r="F52" s="612">
        <v>0</v>
      </c>
      <c r="G52" s="613">
        <v>0</v>
      </c>
      <c r="H52" s="614">
        <v>0</v>
      </c>
      <c r="I52" s="574">
        <f>SUM(J52:L52)</f>
        <v>0</v>
      </c>
      <c r="J52" s="612">
        <v>0</v>
      </c>
      <c r="K52" s="613">
        <v>0</v>
      </c>
      <c r="L52" s="614">
        <v>0</v>
      </c>
      <c r="M52" s="615">
        <v>0</v>
      </c>
      <c r="N52" s="578">
        <f t="shared" si="4"/>
        <v>0</v>
      </c>
      <c r="O52" s="613">
        <v>0</v>
      </c>
      <c r="P52" s="616">
        <v>0</v>
      </c>
      <c r="Q52" s="264">
        <v>0</v>
      </c>
      <c r="R52" s="136" t="s">
        <v>1346</v>
      </c>
      <c r="S52" s="136"/>
      <c r="T52" s="136"/>
      <c r="U52" s="136"/>
    </row>
    <row r="53" spans="1:21" s="134" customFormat="1" ht="15" thickBot="1">
      <c r="A53" s="549"/>
      <c r="B53" s="589" t="s">
        <v>603</v>
      </c>
      <c r="C53" s="590" t="s">
        <v>1360</v>
      </c>
      <c r="D53" s="591">
        <f t="shared" si="1"/>
        <v>0</v>
      </c>
      <c r="E53" s="592">
        <f t="shared" si="26"/>
        <v>0</v>
      </c>
      <c r="F53" s="617">
        <v>0</v>
      </c>
      <c r="G53" s="618">
        <v>0</v>
      </c>
      <c r="H53" s="619">
        <v>0</v>
      </c>
      <c r="I53" s="592">
        <f>SUM(J53:L53)</f>
        <v>0</v>
      </c>
      <c r="J53" s="617">
        <v>0</v>
      </c>
      <c r="K53" s="618">
        <v>0</v>
      </c>
      <c r="L53" s="619">
        <v>0</v>
      </c>
      <c r="M53" s="620">
        <v>0</v>
      </c>
      <c r="N53" s="596">
        <f t="shared" si="4"/>
        <v>0</v>
      </c>
      <c r="O53" s="618">
        <v>0</v>
      </c>
      <c r="P53" s="621">
        <v>0</v>
      </c>
      <c r="Q53" s="622">
        <v>0</v>
      </c>
      <c r="R53" s="136" t="s">
        <v>1348</v>
      </c>
      <c r="S53" s="136"/>
      <c r="T53" s="136"/>
      <c r="U53" s="136"/>
    </row>
    <row r="54" spans="1:21" s="134" customFormat="1" ht="15.5" thickTop="1" thickBot="1">
      <c r="A54" s="549" t="s">
        <v>604</v>
      </c>
      <c r="B54" s="554" t="s">
        <v>56</v>
      </c>
      <c r="C54" s="554" t="s">
        <v>605</v>
      </c>
      <c r="D54" s="152">
        <f t="shared" ref="D54:Q54" si="32">D55+D59+D64+D67+D70+D73</f>
        <v>119.1946651662594</v>
      </c>
      <c r="E54" s="555">
        <f t="shared" si="32"/>
        <v>42.163762895952544</v>
      </c>
      <c r="F54" s="556">
        <f t="shared" si="32"/>
        <v>2.3173285008838951</v>
      </c>
      <c r="G54" s="557">
        <f t="shared" si="32"/>
        <v>8.4862428334956999</v>
      </c>
      <c r="H54" s="558">
        <f t="shared" si="32"/>
        <v>31.360191561572943</v>
      </c>
      <c r="I54" s="555">
        <f t="shared" si="32"/>
        <v>73.199200282291216</v>
      </c>
      <c r="J54" s="556">
        <f t="shared" si="32"/>
        <v>51.300744472760705</v>
      </c>
      <c r="K54" s="557">
        <f t="shared" si="32"/>
        <v>20.152319190868074</v>
      </c>
      <c r="L54" s="558">
        <f t="shared" si="32"/>
        <v>1.7461366186624463</v>
      </c>
      <c r="M54" s="555">
        <f t="shared" si="32"/>
        <v>3.1342767962716396</v>
      </c>
      <c r="N54" s="559">
        <f t="shared" si="4"/>
        <v>0.55664089975834197</v>
      </c>
      <c r="O54" s="557">
        <f>O55+O59+O64+O67+O70+O73</f>
        <v>0.55664089975834197</v>
      </c>
      <c r="P54" s="560">
        <f t="shared" si="32"/>
        <v>0</v>
      </c>
      <c r="Q54" s="555">
        <f t="shared" si="32"/>
        <v>0.14078429198567202</v>
      </c>
      <c r="R54" s="136"/>
      <c r="S54" s="136"/>
      <c r="T54" s="136"/>
      <c r="U54" s="136"/>
    </row>
    <row r="55" spans="1:21" s="134" customFormat="1" ht="15" thickTop="1">
      <c r="A55" s="549"/>
      <c r="B55" s="561" t="s">
        <v>144</v>
      </c>
      <c r="C55" s="562" t="s">
        <v>6</v>
      </c>
      <c r="D55" s="162">
        <f>SUM(D56:D58)</f>
        <v>0</v>
      </c>
      <c r="E55" s="163">
        <f>SUM(F55:H55)</f>
        <v>0</v>
      </c>
      <c r="F55" s="164">
        <f>SUM(F56:F58)</f>
        <v>0</v>
      </c>
      <c r="G55" s="165">
        <f>SUM(G56:G58)</f>
        <v>0</v>
      </c>
      <c r="H55" s="491">
        <f>SUM(H56:H58)</f>
        <v>0</v>
      </c>
      <c r="I55" s="163">
        <f t="shared" ref="I55:I76" si="33">SUM(J55:L55)</f>
        <v>0</v>
      </c>
      <c r="J55" s="164">
        <f t="shared" ref="J55:Q55" si="34">SUM(J56:J58)</f>
        <v>0</v>
      </c>
      <c r="K55" s="165">
        <f t="shared" si="34"/>
        <v>0</v>
      </c>
      <c r="L55" s="491">
        <f t="shared" si="34"/>
        <v>0</v>
      </c>
      <c r="M55" s="163">
        <f t="shared" si="34"/>
        <v>0</v>
      </c>
      <c r="N55" s="167">
        <f t="shared" si="4"/>
        <v>0</v>
      </c>
      <c r="O55" s="165">
        <f>SUM(O56:O58)</f>
        <v>0</v>
      </c>
      <c r="P55" s="166">
        <f t="shared" si="34"/>
        <v>0</v>
      </c>
      <c r="Q55" s="163">
        <f t="shared" si="34"/>
        <v>0</v>
      </c>
      <c r="R55" s="136"/>
      <c r="S55" s="136"/>
      <c r="T55" s="136"/>
      <c r="U55" s="136"/>
    </row>
    <row r="56" spans="1:21" s="134" customFormat="1">
      <c r="A56" s="549"/>
      <c r="B56" s="563" t="s">
        <v>404</v>
      </c>
      <c r="C56" s="564" t="s">
        <v>8</v>
      </c>
      <c r="D56" s="340">
        <v>0</v>
      </c>
      <c r="E56" s="336">
        <f>SUM(F56:H56)</f>
        <v>0</v>
      </c>
      <c r="F56" s="382">
        <f t="shared" ref="F56:H58" si="35">IFERROR($D56*F78/100, 0)</f>
        <v>0</v>
      </c>
      <c r="G56" s="383">
        <f t="shared" si="35"/>
        <v>0</v>
      </c>
      <c r="H56" s="623">
        <f t="shared" si="35"/>
        <v>0</v>
      </c>
      <c r="I56" s="336">
        <f t="shared" si="33"/>
        <v>0</v>
      </c>
      <c r="J56" s="382">
        <f t="shared" ref="J56:Q58" si="36">IFERROR($D56*J78/100, 0)</f>
        <v>0</v>
      </c>
      <c r="K56" s="383">
        <f t="shared" si="36"/>
        <v>0</v>
      </c>
      <c r="L56" s="623">
        <f t="shared" si="36"/>
        <v>0</v>
      </c>
      <c r="M56" s="336">
        <f t="shared" si="36"/>
        <v>0</v>
      </c>
      <c r="N56" s="624">
        <f t="shared" si="4"/>
        <v>0</v>
      </c>
      <c r="O56" s="383">
        <f>IFERROR($D56*O78/100, 0)</f>
        <v>0</v>
      </c>
      <c r="P56" s="384">
        <f t="shared" si="36"/>
        <v>0</v>
      </c>
      <c r="Q56" s="336">
        <f t="shared" si="36"/>
        <v>0</v>
      </c>
      <c r="R56" s="136" t="s">
        <v>1318</v>
      </c>
      <c r="S56" s="136"/>
      <c r="T56" s="136"/>
      <c r="U56" s="136"/>
    </row>
    <row r="57" spans="1:21" s="134" customFormat="1">
      <c r="A57" s="549"/>
      <c r="B57" s="563" t="s">
        <v>405</v>
      </c>
      <c r="C57" s="564" t="s">
        <v>9</v>
      </c>
      <c r="D57" s="340">
        <v>0</v>
      </c>
      <c r="E57" s="336">
        <f t="shared" ref="E57:E72" si="37">SUM(F57:H57)</f>
        <v>0</v>
      </c>
      <c r="F57" s="382">
        <f t="shared" si="35"/>
        <v>0</v>
      </c>
      <c r="G57" s="383">
        <f t="shared" si="35"/>
        <v>0</v>
      </c>
      <c r="H57" s="623">
        <f t="shared" si="35"/>
        <v>0</v>
      </c>
      <c r="I57" s="336">
        <f t="shared" si="33"/>
        <v>0</v>
      </c>
      <c r="J57" s="382">
        <f t="shared" si="36"/>
        <v>0</v>
      </c>
      <c r="K57" s="383">
        <f t="shared" si="36"/>
        <v>0</v>
      </c>
      <c r="L57" s="623">
        <f t="shared" si="36"/>
        <v>0</v>
      </c>
      <c r="M57" s="336">
        <f t="shared" si="36"/>
        <v>0</v>
      </c>
      <c r="N57" s="624">
        <f t="shared" si="4"/>
        <v>0</v>
      </c>
      <c r="O57" s="383">
        <f>IFERROR($D57*O79/100, 0)</f>
        <v>0</v>
      </c>
      <c r="P57" s="384">
        <f t="shared" si="36"/>
        <v>0</v>
      </c>
      <c r="Q57" s="336">
        <f t="shared" si="36"/>
        <v>0</v>
      </c>
      <c r="R57" s="136" t="s">
        <v>1320</v>
      </c>
      <c r="S57" s="136"/>
      <c r="T57" s="136"/>
      <c r="U57" s="136"/>
    </row>
    <row r="58" spans="1:21" s="134" customFormat="1">
      <c r="A58" s="549"/>
      <c r="B58" s="563" t="s">
        <v>606</v>
      </c>
      <c r="C58" s="564" t="s">
        <v>11</v>
      </c>
      <c r="D58" s="340">
        <v>0</v>
      </c>
      <c r="E58" s="336">
        <f t="shared" si="37"/>
        <v>0</v>
      </c>
      <c r="F58" s="382">
        <f t="shared" si="35"/>
        <v>0</v>
      </c>
      <c r="G58" s="383">
        <f t="shared" si="35"/>
        <v>0</v>
      </c>
      <c r="H58" s="623">
        <f t="shared" si="35"/>
        <v>0</v>
      </c>
      <c r="I58" s="336">
        <f t="shared" si="33"/>
        <v>0</v>
      </c>
      <c r="J58" s="382">
        <f t="shared" si="36"/>
        <v>0</v>
      </c>
      <c r="K58" s="383">
        <f t="shared" si="36"/>
        <v>0</v>
      </c>
      <c r="L58" s="623">
        <f t="shared" si="36"/>
        <v>0</v>
      </c>
      <c r="M58" s="336">
        <f t="shared" si="36"/>
        <v>0</v>
      </c>
      <c r="N58" s="624">
        <f t="shared" si="4"/>
        <v>0</v>
      </c>
      <c r="O58" s="383">
        <f>IFERROR($D58*O80/100, 0)</f>
        <v>0</v>
      </c>
      <c r="P58" s="384">
        <f t="shared" si="36"/>
        <v>0</v>
      </c>
      <c r="Q58" s="336">
        <f t="shared" si="36"/>
        <v>0</v>
      </c>
      <c r="R58" s="136" t="s">
        <v>1322</v>
      </c>
      <c r="S58" s="136"/>
      <c r="T58" s="136"/>
      <c r="U58" s="136"/>
    </row>
    <row r="59" spans="1:21" s="134" customFormat="1">
      <c r="A59" s="549"/>
      <c r="B59" s="561" t="s">
        <v>146</v>
      </c>
      <c r="C59" s="565" t="s">
        <v>13</v>
      </c>
      <c r="D59" s="162">
        <f>SUM(D60:D63)</f>
        <v>50.415164549423899</v>
      </c>
      <c r="E59" s="163">
        <f t="shared" si="37"/>
        <v>17.83379349618798</v>
      </c>
      <c r="F59" s="164">
        <f>SUM(F60:F63)</f>
        <v>0.980148713234543</v>
      </c>
      <c r="G59" s="165">
        <f>SUM(G60:G63)</f>
        <v>3.5893832015072675</v>
      </c>
      <c r="H59" s="491">
        <f>SUM(H60:H63)</f>
        <v>13.264261581446171</v>
      </c>
      <c r="I59" s="163">
        <f t="shared" si="33"/>
        <v>30.960695446985326</v>
      </c>
      <c r="J59" s="164">
        <f t="shared" ref="J59:Q59" si="38">SUM(J60:J63)</f>
        <v>21.69841637202985</v>
      </c>
      <c r="K59" s="165">
        <f t="shared" si="38"/>
        <v>8.523724502627509</v>
      </c>
      <c r="L59" s="491">
        <f t="shared" si="38"/>
        <v>0.73855457232796651</v>
      </c>
      <c r="M59" s="163">
        <f t="shared" si="38"/>
        <v>1.3256892009979437</v>
      </c>
      <c r="N59" s="167">
        <f t="shared" si="4"/>
        <v>0.23543958546393112</v>
      </c>
      <c r="O59" s="165">
        <f>SUM(O60:O63)</f>
        <v>0.23543958546393112</v>
      </c>
      <c r="P59" s="166">
        <f t="shared" si="38"/>
        <v>0</v>
      </c>
      <c r="Q59" s="163">
        <f t="shared" si="38"/>
        <v>5.9546819788717696E-2</v>
      </c>
      <c r="R59" s="136"/>
      <c r="S59" s="136"/>
      <c r="T59" s="136"/>
      <c r="U59" s="136"/>
    </row>
    <row r="60" spans="1:21" s="134" customFormat="1">
      <c r="A60" s="549"/>
      <c r="B60" s="563" t="s">
        <v>148</v>
      </c>
      <c r="C60" s="564" t="s">
        <v>15</v>
      </c>
      <c r="D60" s="340">
        <v>47.1478975413565</v>
      </c>
      <c r="E60" s="336">
        <f t="shared" si="37"/>
        <v>16.678034794623894</v>
      </c>
      <c r="F60" s="382">
        <f t="shared" ref="F60:H63" si="39">IFERROR($D60*F81/100, 0)</f>
        <v>0.9166279931819189</v>
      </c>
      <c r="G60" s="383">
        <f t="shared" si="39"/>
        <v>3.3567652299423996</v>
      </c>
      <c r="H60" s="623">
        <f t="shared" si="39"/>
        <v>12.404641571499576</v>
      </c>
      <c r="I60" s="336">
        <f t="shared" si="33"/>
        <v>28.954218632224762</v>
      </c>
      <c r="J60" s="382">
        <f t="shared" ref="J60:Q63" si="40">IFERROR($D60*J81/100, 0)</f>
        <v>20.292202178874891</v>
      </c>
      <c r="K60" s="383">
        <f t="shared" si="40"/>
        <v>7.9713255547675086</v>
      </c>
      <c r="L60" s="623">
        <f t="shared" si="40"/>
        <v>0.69069089858236399</v>
      </c>
      <c r="M60" s="336">
        <f t="shared" si="40"/>
        <v>1.2397749601523029</v>
      </c>
      <c r="N60" s="624">
        <f t="shared" si="4"/>
        <v>0.22018139882793894</v>
      </c>
      <c r="O60" s="383">
        <f>IFERROR($D60*O81/100, 0)</f>
        <v>0.22018139882793894</v>
      </c>
      <c r="P60" s="384">
        <f t="shared" si="40"/>
        <v>0</v>
      </c>
      <c r="Q60" s="336">
        <f t="shared" si="40"/>
        <v>5.5687755527600739E-2</v>
      </c>
      <c r="R60" s="136" t="s">
        <v>1324</v>
      </c>
      <c r="S60" s="136"/>
      <c r="T60" s="136"/>
      <c r="U60" s="136"/>
    </row>
    <row r="61" spans="1:21" s="134" customFormat="1">
      <c r="A61" s="549"/>
      <c r="B61" s="563" t="s">
        <v>150</v>
      </c>
      <c r="C61" s="564" t="s">
        <v>588</v>
      </c>
      <c r="D61" s="340">
        <v>0</v>
      </c>
      <c r="E61" s="336">
        <f t="shared" si="37"/>
        <v>0</v>
      </c>
      <c r="F61" s="382">
        <f t="shared" si="39"/>
        <v>0</v>
      </c>
      <c r="G61" s="383">
        <f t="shared" si="39"/>
        <v>0</v>
      </c>
      <c r="H61" s="623">
        <f t="shared" si="39"/>
        <v>0</v>
      </c>
      <c r="I61" s="336">
        <f t="shared" si="33"/>
        <v>0</v>
      </c>
      <c r="J61" s="382">
        <f t="shared" si="40"/>
        <v>0</v>
      </c>
      <c r="K61" s="383">
        <f t="shared" si="40"/>
        <v>0</v>
      </c>
      <c r="L61" s="623">
        <f t="shared" si="40"/>
        <v>0</v>
      </c>
      <c r="M61" s="336">
        <f t="shared" si="40"/>
        <v>0</v>
      </c>
      <c r="N61" s="624">
        <f t="shared" si="4"/>
        <v>0</v>
      </c>
      <c r="O61" s="383">
        <f>IFERROR($D61*O82/100, 0)</f>
        <v>0</v>
      </c>
      <c r="P61" s="384">
        <f t="shared" si="40"/>
        <v>0</v>
      </c>
      <c r="Q61" s="336">
        <f t="shared" si="40"/>
        <v>0</v>
      </c>
      <c r="R61" s="475" t="s">
        <v>1361</v>
      </c>
      <c r="S61" s="475" t="s">
        <v>1362</v>
      </c>
      <c r="T61" s="475" t="s">
        <v>1363</v>
      </c>
      <c r="U61" s="475" t="s">
        <v>1364</v>
      </c>
    </row>
    <row r="62" spans="1:21" s="134" customFormat="1">
      <c r="A62" s="549"/>
      <c r="B62" s="563" t="s">
        <v>152</v>
      </c>
      <c r="C62" s="564" t="s">
        <v>21</v>
      </c>
      <c r="D62" s="340">
        <v>0</v>
      </c>
      <c r="E62" s="336">
        <f t="shared" si="37"/>
        <v>0</v>
      </c>
      <c r="F62" s="382">
        <f t="shared" si="39"/>
        <v>0</v>
      </c>
      <c r="G62" s="383">
        <f t="shared" si="39"/>
        <v>0</v>
      </c>
      <c r="H62" s="623">
        <f t="shared" si="39"/>
        <v>0</v>
      </c>
      <c r="I62" s="336">
        <f t="shared" si="33"/>
        <v>0</v>
      </c>
      <c r="J62" s="382">
        <f t="shared" si="40"/>
        <v>0</v>
      </c>
      <c r="K62" s="383">
        <f t="shared" si="40"/>
        <v>0</v>
      </c>
      <c r="L62" s="623">
        <f t="shared" si="40"/>
        <v>0</v>
      </c>
      <c r="M62" s="336">
        <f t="shared" si="40"/>
        <v>0</v>
      </c>
      <c r="N62" s="624">
        <f t="shared" si="4"/>
        <v>0</v>
      </c>
      <c r="O62" s="383">
        <f>IFERROR($D62*O83/100, 0)</f>
        <v>0</v>
      </c>
      <c r="P62" s="384">
        <f t="shared" si="40"/>
        <v>0</v>
      </c>
      <c r="Q62" s="336">
        <f t="shared" si="40"/>
        <v>0</v>
      </c>
      <c r="R62" s="475" t="s">
        <v>1328</v>
      </c>
      <c r="S62" s="136"/>
      <c r="T62" s="136"/>
      <c r="U62" s="136"/>
    </row>
    <row r="63" spans="1:21" s="134" customFormat="1" ht="39">
      <c r="A63" s="549"/>
      <c r="B63" s="563" t="s">
        <v>607</v>
      </c>
      <c r="C63" s="564" t="s">
        <v>590</v>
      </c>
      <c r="D63" s="340">
        <v>3.2672670080673996</v>
      </c>
      <c r="E63" s="336">
        <f t="shared" si="37"/>
        <v>1.1557587015640869</v>
      </c>
      <c r="F63" s="382">
        <f t="shared" si="39"/>
        <v>6.3520720052624158E-2</v>
      </c>
      <c r="G63" s="383">
        <f t="shared" si="39"/>
        <v>0.2326179715648681</v>
      </c>
      <c r="H63" s="623">
        <f t="shared" si="39"/>
        <v>0.85962000994659471</v>
      </c>
      <c r="I63" s="336">
        <f t="shared" si="33"/>
        <v>2.0064768147605632</v>
      </c>
      <c r="J63" s="382">
        <f t="shared" si="40"/>
        <v>1.4062141931549599</v>
      </c>
      <c r="K63" s="383">
        <f t="shared" si="40"/>
        <v>0.55239894786000077</v>
      </c>
      <c r="L63" s="623">
        <f t="shared" si="40"/>
        <v>4.786367374560254E-2</v>
      </c>
      <c r="M63" s="336">
        <f t="shared" si="40"/>
        <v>8.5914240845640727E-2</v>
      </c>
      <c r="N63" s="624">
        <f t="shared" si="4"/>
        <v>1.5258186635992189E-2</v>
      </c>
      <c r="O63" s="383">
        <f>IFERROR($D63*O84/100, 0)</f>
        <v>1.5258186635992189E-2</v>
      </c>
      <c r="P63" s="384">
        <f t="shared" si="40"/>
        <v>0</v>
      </c>
      <c r="Q63" s="336">
        <f t="shared" si="40"/>
        <v>3.8590642611169555E-3</v>
      </c>
      <c r="R63" s="475" t="s">
        <v>1330</v>
      </c>
      <c r="S63" s="136"/>
      <c r="T63" s="136"/>
      <c r="U63" s="136"/>
    </row>
    <row r="64" spans="1:21" s="134" customFormat="1">
      <c r="A64" s="549"/>
      <c r="B64" s="561" t="s">
        <v>154</v>
      </c>
      <c r="C64" s="567" t="s">
        <v>25</v>
      </c>
      <c r="D64" s="162">
        <f>D65+D66</f>
        <v>30.208039593854934</v>
      </c>
      <c r="E64" s="163">
        <f t="shared" si="37"/>
        <v>10.685751893427774</v>
      </c>
      <c r="F64" s="164">
        <f>F65+F66</f>
        <v>0.5872909748857178</v>
      </c>
      <c r="G64" s="165">
        <f>G65+G66</f>
        <v>2.1507066541923718</v>
      </c>
      <c r="H64" s="491">
        <f>H65+H66</f>
        <v>7.9477542643496841</v>
      </c>
      <c r="I64" s="163">
        <f t="shared" si="33"/>
        <v>18.5512022478662</v>
      </c>
      <c r="J64" s="164">
        <f t="shared" ref="J64:Q64" si="41">J65+J66</f>
        <v>13.001378191429865</v>
      </c>
      <c r="K64" s="165">
        <f t="shared" si="41"/>
        <v>5.107292806910527</v>
      </c>
      <c r="L64" s="491">
        <f t="shared" si="41"/>
        <v>0.44253124952580863</v>
      </c>
      <c r="M64" s="163">
        <f t="shared" si="41"/>
        <v>0.79433385233985943</v>
      </c>
      <c r="N64" s="167">
        <f t="shared" si="4"/>
        <v>0.14107200448950027</v>
      </c>
      <c r="O64" s="165">
        <f>O65+O66</f>
        <v>0.14107200448950027</v>
      </c>
      <c r="P64" s="166">
        <f t="shared" si="41"/>
        <v>0</v>
      </c>
      <c r="Q64" s="163">
        <f t="shared" si="41"/>
        <v>3.5679595731603807E-2</v>
      </c>
      <c r="R64" s="136"/>
      <c r="S64" s="136"/>
      <c r="T64" s="136"/>
      <c r="U64" s="136"/>
    </row>
    <row r="65" spans="1:21" s="134" customFormat="1" ht="52.5">
      <c r="A65" s="549"/>
      <c r="B65" s="563" t="s">
        <v>406</v>
      </c>
      <c r="C65" s="568" t="s">
        <v>591</v>
      </c>
      <c r="D65" s="340">
        <v>30.208039593854934</v>
      </c>
      <c r="E65" s="336">
        <f t="shared" si="37"/>
        <v>10.685751893427774</v>
      </c>
      <c r="F65" s="382">
        <f t="shared" ref="F65:H66" si="42">IFERROR($D65*F85/100, 0)</f>
        <v>0.5872909748857178</v>
      </c>
      <c r="G65" s="383">
        <f t="shared" si="42"/>
        <v>2.1507066541923718</v>
      </c>
      <c r="H65" s="623">
        <f t="shared" si="42"/>
        <v>7.9477542643496841</v>
      </c>
      <c r="I65" s="336">
        <f t="shared" si="33"/>
        <v>18.5512022478662</v>
      </c>
      <c r="J65" s="382">
        <f t="shared" ref="J65:Q66" si="43">IFERROR($D65*J85/100, 0)</f>
        <v>13.001378191429865</v>
      </c>
      <c r="K65" s="383">
        <f t="shared" si="43"/>
        <v>5.107292806910527</v>
      </c>
      <c r="L65" s="623">
        <f t="shared" si="43"/>
        <v>0.44253124952580863</v>
      </c>
      <c r="M65" s="336">
        <f t="shared" si="43"/>
        <v>0.79433385233985943</v>
      </c>
      <c r="N65" s="624">
        <f t="shared" si="4"/>
        <v>0.14107200448950027</v>
      </c>
      <c r="O65" s="383">
        <f>IFERROR($D65*O85/100, 0)</f>
        <v>0.14107200448950027</v>
      </c>
      <c r="P65" s="384">
        <f t="shared" si="43"/>
        <v>0</v>
      </c>
      <c r="Q65" s="336">
        <f t="shared" si="43"/>
        <v>3.5679595731603807E-2</v>
      </c>
      <c r="R65" s="475" t="s">
        <v>1332</v>
      </c>
      <c r="S65" s="136"/>
      <c r="T65" s="136"/>
      <c r="U65" s="136"/>
    </row>
    <row r="66" spans="1:21" s="134" customFormat="1">
      <c r="A66" s="549"/>
      <c r="B66" s="563" t="s">
        <v>608</v>
      </c>
      <c r="C66" s="568" t="s">
        <v>29</v>
      </c>
      <c r="D66" s="340">
        <v>0</v>
      </c>
      <c r="E66" s="336">
        <f t="shared" si="37"/>
        <v>0</v>
      </c>
      <c r="F66" s="382">
        <f t="shared" si="42"/>
        <v>0</v>
      </c>
      <c r="G66" s="383">
        <f t="shared" si="42"/>
        <v>0</v>
      </c>
      <c r="H66" s="623">
        <f t="shared" si="42"/>
        <v>0</v>
      </c>
      <c r="I66" s="336">
        <f t="shared" si="33"/>
        <v>0</v>
      </c>
      <c r="J66" s="382">
        <f t="shared" si="43"/>
        <v>0</v>
      </c>
      <c r="K66" s="383">
        <f t="shared" si="43"/>
        <v>0</v>
      </c>
      <c r="L66" s="623">
        <f t="shared" si="43"/>
        <v>0</v>
      </c>
      <c r="M66" s="336">
        <f t="shared" si="43"/>
        <v>0</v>
      </c>
      <c r="N66" s="624">
        <f t="shared" si="4"/>
        <v>0</v>
      </c>
      <c r="O66" s="383">
        <f>IFERROR($D66*O86/100, 0)</f>
        <v>0</v>
      </c>
      <c r="P66" s="384">
        <f t="shared" si="43"/>
        <v>0</v>
      </c>
      <c r="Q66" s="336">
        <f t="shared" si="43"/>
        <v>0</v>
      </c>
      <c r="R66" s="475" t="s">
        <v>1334</v>
      </c>
      <c r="S66" s="136"/>
      <c r="T66" s="136"/>
      <c r="U66" s="136"/>
    </row>
    <row r="67" spans="1:21" s="134" customFormat="1">
      <c r="A67" s="549"/>
      <c r="B67" s="561" t="s">
        <v>407</v>
      </c>
      <c r="C67" s="567" t="s">
        <v>31</v>
      </c>
      <c r="D67" s="162">
        <f>D68+D69</f>
        <v>23.919692890453042</v>
      </c>
      <c r="E67" s="163">
        <f t="shared" si="37"/>
        <v>8.4613204640517239</v>
      </c>
      <c r="F67" s="164">
        <f>F68+F69</f>
        <v>0.46503579661153571</v>
      </c>
      <c r="G67" s="165">
        <f>G68+G69</f>
        <v>1.7029983857741089</v>
      </c>
      <c r="H67" s="491">
        <f>H68+H69</f>
        <v>6.2932862816660782</v>
      </c>
      <c r="I67" s="163">
        <f t="shared" si="33"/>
        <v>14.689435874809606</v>
      </c>
      <c r="J67" s="164">
        <f t="shared" ref="J67:Q67" si="44">J68+J69</f>
        <v>10.294907503858644</v>
      </c>
      <c r="K67" s="165">
        <f t="shared" si="44"/>
        <v>4.044117959504101</v>
      </c>
      <c r="L67" s="491">
        <f t="shared" si="44"/>
        <v>0.35041041144686136</v>
      </c>
      <c r="M67" s="163">
        <f t="shared" si="44"/>
        <v>0.6289789756606724</v>
      </c>
      <c r="N67" s="167">
        <f t="shared" si="4"/>
        <v>0.11170532971348118</v>
      </c>
      <c r="O67" s="165">
        <f>O68+O69</f>
        <v>0.11170532971348118</v>
      </c>
      <c r="P67" s="166">
        <f t="shared" si="44"/>
        <v>0</v>
      </c>
      <c r="Q67" s="163">
        <f t="shared" si="44"/>
        <v>2.8252246217563028E-2</v>
      </c>
      <c r="R67" s="136"/>
      <c r="S67" s="136"/>
      <c r="T67" s="136"/>
      <c r="U67" s="136"/>
    </row>
    <row r="68" spans="1:21" s="134" customFormat="1">
      <c r="A68" s="549"/>
      <c r="B68" s="563" t="s">
        <v>408</v>
      </c>
      <c r="C68" s="568" t="s">
        <v>593</v>
      </c>
      <c r="D68" s="340">
        <v>0</v>
      </c>
      <c r="E68" s="336">
        <f t="shared" si="37"/>
        <v>0</v>
      </c>
      <c r="F68" s="382">
        <f t="shared" ref="F68:H69" si="45">IFERROR($D68*F87/100, 0)</f>
        <v>0</v>
      </c>
      <c r="G68" s="383">
        <f t="shared" si="45"/>
        <v>0</v>
      </c>
      <c r="H68" s="623">
        <f t="shared" si="45"/>
        <v>0</v>
      </c>
      <c r="I68" s="336">
        <f t="shared" si="33"/>
        <v>0</v>
      </c>
      <c r="J68" s="382">
        <f t="shared" ref="J68:Q69" si="46">IFERROR($D68*J87/100, 0)</f>
        <v>0</v>
      </c>
      <c r="K68" s="383">
        <f t="shared" si="46"/>
        <v>0</v>
      </c>
      <c r="L68" s="623">
        <f t="shared" si="46"/>
        <v>0</v>
      </c>
      <c r="M68" s="336">
        <f t="shared" si="46"/>
        <v>0</v>
      </c>
      <c r="N68" s="624">
        <f t="shared" si="4"/>
        <v>0</v>
      </c>
      <c r="O68" s="383">
        <f>IFERROR($D68*O87/100, 0)</f>
        <v>0</v>
      </c>
      <c r="P68" s="384">
        <f t="shared" si="46"/>
        <v>0</v>
      </c>
      <c r="Q68" s="336">
        <f t="shared" si="46"/>
        <v>0</v>
      </c>
      <c r="R68" s="475" t="s">
        <v>1336</v>
      </c>
      <c r="S68" s="136"/>
      <c r="T68" s="136"/>
      <c r="U68" s="136"/>
    </row>
    <row r="69" spans="1:21" s="134" customFormat="1" ht="26.5">
      <c r="A69" s="549"/>
      <c r="B69" s="563" t="s">
        <v>409</v>
      </c>
      <c r="C69" s="605" t="s">
        <v>595</v>
      </c>
      <c r="D69" s="340">
        <v>23.919692890453042</v>
      </c>
      <c r="E69" s="336">
        <f t="shared" si="37"/>
        <v>8.4613204640517239</v>
      </c>
      <c r="F69" s="382">
        <f t="shared" si="45"/>
        <v>0.46503579661153571</v>
      </c>
      <c r="G69" s="383">
        <f t="shared" si="45"/>
        <v>1.7029983857741089</v>
      </c>
      <c r="H69" s="623">
        <f t="shared" si="45"/>
        <v>6.2932862816660782</v>
      </c>
      <c r="I69" s="336">
        <f t="shared" si="33"/>
        <v>14.689435874809606</v>
      </c>
      <c r="J69" s="382">
        <f t="shared" si="46"/>
        <v>10.294907503858644</v>
      </c>
      <c r="K69" s="383">
        <f t="shared" si="46"/>
        <v>4.044117959504101</v>
      </c>
      <c r="L69" s="623">
        <f t="shared" si="46"/>
        <v>0.35041041144686136</v>
      </c>
      <c r="M69" s="336">
        <f t="shared" si="46"/>
        <v>0.6289789756606724</v>
      </c>
      <c r="N69" s="624">
        <f t="shared" si="4"/>
        <v>0.11170532971348118</v>
      </c>
      <c r="O69" s="383">
        <f>IFERROR($D69*O88/100, 0)</f>
        <v>0.11170532971348118</v>
      </c>
      <c r="P69" s="384">
        <f t="shared" si="46"/>
        <v>0</v>
      </c>
      <c r="Q69" s="336">
        <f t="shared" si="46"/>
        <v>2.8252246217563028E-2</v>
      </c>
      <c r="R69" s="475" t="s">
        <v>1338</v>
      </c>
      <c r="S69" s="136"/>
      <c r="T69" s="136"/>
      <c r="U69" s="136"/>
    </row>
    <row r="70" spans="1:21" s="134" customFormat="1">
      <c r="A70" s="549"/>
      <c r="B70" s="561" t="s">
        <v>413</v>
      </c>
      <c r="C70" s="573" t="s">
        <v>37</v>
      </c>
      <c r="D70" s="360">
        <f>D71+D72</f>
        <v>14.651768132527529</v>
      </c>
      <c r="E70" s="574">
        <f t="shared" si="37"/>
        <v>5.1828970422850613</v>
      </c>
      <c r="F70" s="575">
        <f>F71+F72</f>
        <v>0.28485301615209835</v>
      </c>
      <c r="G70" s="576">
        <f>G71+G72</f>
        <v>1.0431545920219512</v>
      </c>
      <c r="H70" s="577">
        <f>H71+H72</f>
        <v>3.8548894341110116</v>
      </c>
      <c r="I70" s="574">
        <f t="shared" si="33"/>
        <v>8.9978667126300884</v>
      </c>
      <c r="J70" s="575">
        <f t="shared" ref="J70:Q70" si="47">J71+J72</f>
        <v>6.3060424054423425</v>
      </c>
      <c r="K70" s="576">
        <f t="shared" si="47"/>
        <v>2.4771839218259362</v>
      </c>
      <c r="L70" s="577">
        <f t="shared" si="47"/>
        <v>0.21464038536180979</v>
      </c>
      <c r="M70" s="574">
        <f t="shared" si="47"/>
        <v>0.3852747672731639</v>
      </c>
      <c r="N70" s="578">
        <f t="shared" si="4"/>
        <v>6.8423980091429373E-2</v>
      </c>
      <c r="O70" s="576">
        <f>O71+O72</f>
        <v>6.8423980091429373E-2</v>
      </c>
      <c r="P70" s="606">
        <f t="shared" si="47"/>
        <v>0</v>
      </c>
      <c r="Q70" s="574">
        <f t="shared" si="47"/>
        <v>1.7305630247787484E-2</v>
      </c>
      <c r="R70" s="136"/>
      <c r="S70" s="136"/>
      <c r="T70" s="136"/>
      <c r="U70" s="136"/>
    </row>
    <row r="71" spans="1:21" s="134" customFormat="1">
      <c r="A71" s="549"/>
      <c r="B71" s="579" t="s">
        <v>609</v>
      </c>
      <c r="C71" s="580" t="s">
        <v>39</v>
      </c>
      <c r="D71" s="350">
        <v>3.0533064683461033</v>
      </c>
      <c r="E71" s="336">
        <f t="shared" si="37"/>
        <v>1.0800725837893088</v>
      </c>
      <c r="F71" s="382">
        <f t="shared" ref="F71:H72" si="48">IFERROR($D71*F89/100, 0)</f>
        <v>5.9360996493947535E-2</v>
      </c>
      <c r="G71" s="383">
        <f t="shared" si="48"/>
        <v>0.21738473025890823</v>
      </c>
      <c r="H71" s="623">
        <f t="shared" si="48"/>
        <v>0.80332685703645312</v>
      </c>
      <c r="I71" s="336">
        <f t="shared" si="33"/>
        <v>1.8750804944829698</v>
      </c>
      <c r="J71" s="382">
        <f t="shared" ref="J71:Q72" si="49">IFERROR($D71*J89/100, 0)</f>
        <v>1.3141267246412827</v>
      </c>
      <c r="K71" s="383">
        <f t="shared" si="49"/>
        <v>0.51622450091894312</v>
      </c>
      <c r="L71" s="623">
        <f t="shared" si="49"/>
        <v>4.4729268922743967E-2</v>
      </c>
      <c r="M71" s="336">
        <f t="shared" si="49"/>
        <v>8.02880531800199E-2</v>
      </c>
      <c r="N71" s="624">
        <f t="shared" si="4"/>
        <v>1.4258987660290412E-2</v>
      </c>
      <c r="O71" s="383">
        <f>IFERROR($D71*O89/100, 0)</f>
        <v>1.4258987660290412E-2</v>
      </c>
      <c r="P71" s="384">
        <f t="shared" si="49"/>
        <v>0</v>
      </c>
      <c r="Q71" s="336">
        <f t="shared" si="49"/>
        <v>3.6063492335146824E-3</v>
      </c>
      <c r="R71" s="136" t="s">
        <v>1340</v>
      </c>
      <c r="S71" s="136"/>
      <c r="T71" s="136"/>
      <c r="U71" s="136"/>
    </row>
    <row r="72" spans="1:21" s="134" customFormat="1" ht="26.5">
      <c r="A72" s="549"/>
      <c r="B72" s="579" t="s">
        <v>610</v>
      </c>
      <c r="C72" s="584" t="s">
        <v>41</v>
      </c>
      <c r="D72" s="270">
        <v>11.598461664181425</v>
      </c>
      <c r="E72" s="336">
        <f t="shared" si="37"/>
        <v>4.1028244584957525</v>
      </c>
      <c r="F72" s="382">
        <f t="shared" si="48"/>
        <v>0.2254920196581508</v>
      </c>
      <c r="G72" s="383">
        <f t="shared" si="48"/>
        <v>0.82576986176304301</v>
      </c>
      <c r="H72" s="623">
        <f t="shared" si="48"/>
        <v>3.0515625770745585</v>
      </c>
      <c r="I72" s="336">
        <f t="shared" si="33"/>
        <v>7.1227862181471178</v>
      </c>
      <c r="J72" s="382">
        <f t="shared" si="49"/>
        <v>4.9919156808010596</v>
      </c>
      <c r="K72" s="383">
        <f t="shared" si="49"/>
        <v>1.9609594209069932</v>
      </c>
      <c r="L72" s="623">
        <f t="shared" si="49"/>
        <v>0.16991111643906581</v>
      </c>
      <c r="M72" s="336">
        <f t="shared" si="49"/>
        <v>0.30498671409314398</v>
      </c>
      <c r="N72" s="624">
        <f t="shared" si="4"/>
        <v>5.4164992431138967E-2</v>
      </c>
      <c r="O72" s="383">
        <f>IFERROR($D72*O90/100, 0)</f>
        <v>5.4164992431138967E-2</v>
      </c>
      <c r="P72" s="384">
        <f t="shared" si="49"/>
        <v>0</v>
      </c>
      <c r="Q72" s="336">
        <f t="shared" si="49"/>
        <v>1.3699281014272802E-2</v>
      </c>
      <c r="R72" s="136" t="s">
        <v>1342</v>
      </c>
      <c r="S72" s="136"/>
      <c r="T72" s="136"/>
      <c r="U72" s="136"/>
    </row>
    <row r="73" spans="1:21" s="134" customFormat="1">
      <c r="A73" s="549"/>
      <c r="B73" s="585" t="s">
        <v>414</v>
      </c>
      <c r="C73" s="586" t="s">
        <v>596</v>
      </c>
      <c r="D73" s="360">
        <f>D74+D75+D76</f>
        <v>0</v>
      </c>
      <c r="E73" s="574">
        <f t="shared" ref="E73:Q73" si="50">E74+E75+E76</f>
        <v>0</v>
      </c>
      <c r="F73" s="360">
        <f t="shared" si="50"/>
        <v>0</v>
      </c>
      <c r="G73" s="566">
        <f t="shared" si="50"/>
        <v>0</v>
      </c>
      <c r="H73" s="566">
        <f t="shared" si="50"/>
        <v>0</v>
      </c>
      <c r="I73" s="574">
        <f t="shared" si="50"/>
        <v>0</v>
      </c>
      <c r="J73" s="360">
        <f t="shared" si="50"/>
        <v>0</v>
      </c>
      <c r="K73" s="566">
        <f t="shared" si="50"/>
        <v>0</v>
      </c>
      <c r="L73" s="566">
        <f t="shared" si="50"/>
        <v>0</v>
      </c>
      <c r="M73" s="356">
        <f t="shared" si="50"/>
        <v>0</v>
      </c>
      <c r="N73" s="578">
        <f t="shared" ref="N73:N76" si="51">+O73+P73</f>
        <v>0</v>
      </c>
      <c r="O73" s="566">
        <f>O74+O75+O76</f>
        <v>0</v>
      </c>
      <c r="P73" s="359">
        <f t="shared" si="50"/>
        <v>0</v>
      </c>
      <c r="Q73" s="356">
        <f t="shared" si="50"/>
        <v>0</v>
      </c>
      <c r="R73" s="136"/>
      <c r="S73" s="136"/>
      <c r="T73" s="136"/>
      <c r="U73" s="136"/>
    </row>
    <row r="74" spans="1:21" s="134" customFormat="1">
      <c r="A74" s="549"/>
      <c r="B74" s="587" t="s">
        <v>415</v>
      </c>
      <c r="C74" s="588" t="s">
        <v>1360</v>
      </c>
      <c r="D74" s="270">
        <v>0</v>
      </c>
      <c r="E74" s="336">
        <f>SUM(F74:H74)</f>
        <v>0</v>
      </c>
      <c r="F74" s="382">
        <f t="shared" ref="F74:H76" si="52">IFERROR($D74*F91/100, 0)</f>
        <v>0</v>
      </c>
      <c r="G74" s="383">
        <f t="shared" si="52"/>
        <v>0</v>
      </c>
      <c r="H74" s="623">
        <f t="shared" si="52"/>
        <v>0</v>
      </c>
      <c r="I74" s="336">
        <f t="shared" si="33"/>
        <v>0</v>
      </c>
      <c r="J74" s="382">
        <f t="shared" ref="J74:Q76" si="53">IFERROR($D74*J91/100, 0)</f>
        <v>0</v>
      </c>
      <c r="K74" s="383">
        <f t="shared" si="53"/>
        <v>0</v>
      </c>
      <c r="L74" s="623">
        <f t="shared" si="53"/>
        <v>0</v>
      </c>
      <c r="M74" s="336">
        <f t="shared" si="53"/>
        <v>0</v>
      </c>
      <c r="N74" s="624">
        <f t="shared" si="51"/>
        <v>0</v>
      </c>
      <c r="O74" s="383">
        <f>IFERROR($D74*O91/100, 0)</f>
        <v>0</v>
      </c>
      <c r="P74" s="384">
        <f t="shared" si="53"/>
        <v>0</v>
      </c>
      <c r="Q74" s="336">
        <f t="shared" si="53"/>
        <v>0</v>
      </c>
      <c r="R74" s="136" t="s">
        <v>1344</v>
      </c>
      <c r="S74" s="136"/>
      <c r="T74" s="136"/>
      <c r="U74" s="136"/>
    </row>
    <row r="75" spans="1:21" s="134" customFormat="1">
      <c r="A75" s="549"/>
      <c r="B75" s="579" t="s">
        <v>416</v>
      </c>
      <c r="C75" s="588" t="s">
        <v>1360</v>
      </c>
      <c r="D75" s="270">
        <v>0</v>
      </c>
      <c r="E75" s="336">
        <f>SUM(F75:H75)</f>
        <v>0</v>
      </c>
      <c r="F75" s="382">
        <f t="shared" si="52"/>
        <v>0</v>
      </c>
      <c r="G75" s="383">
        <f t="shared" si="52"/>
        <v>0</v>
      </c>
      <c r="H75" s="623">
        <f t="shared" si="52"/>
        <v>0</v>
      </c>
      <c r="I75" s="336">
        <f t="shared" si="33"/>
        <v>0</v>
      </c>
      <c r="J75" s="382">
        <f t="shared" si="53"/>
        <v>0</v>
      </c>
      <c r="K75" s="383">
        <f t="shared" si="53"/>
        <v>0</v>
      </c>
      <c r="L75" s="623">
        <f t="shared" si="53"/>
        <v>0</v>
      </c>
      <c r="M75" s="336">
        <f t="shared" si="53"/>
        <v>0</v>
      </c>
      <c r="N75" s="624">
        <f t="shared" si="51"/>
        <v>0</v>
      </c>
      <c r="O75" s="383">
        <f>IFERROR($D75*O92/100, 0)</f>
        <v>0</v>
      </c>
      <c r="P75" s="384">
        <f t="shared" si="53"/>
        <v>0</v>
      </c>
      <c r="Q75" s="336">
        <f t="shared" si="53"/>
        <v>0</v>
      </c>
      <c r="R75" s="136" t="s">
        <v>1346</v>
      </c>
      <c r="S75" s="136"/>
      <c r="T75" s="136"/>
      <c r="U75" s="136"/>
    </row>
    <row r="76" spans="1:21" s="134" customFormat="1" ht="15" thickBot="1">
      <c r="A76" s="549"/>
      <c r="B76" s="625" t="s">
        <v>417</v>
      </c>
      <c r="C76" s="590" t="s">
        <v>1360</v>
      </c>
      <c r="D76" s="350">
        <v>0</v>
      </c>
      <c r="E76" s="626">
        <f>SUM(F76:H76)</f>
        <v>0</v>
      </c>
      <c r="F76" s="627">
        <f t="shared" si="52"/>
        <v>0</v>
      </c>
      <c r="G76" s="628">
        <f t="shared" si="52"/>
        <v>0</v>
      </c>
      <c r="H76" s="629">
        <f t="shared" si="52"/>
        <v>0</v>
      </c>
      <c r="I76" s="630">
        <f t="shared" si="33"/>
        <v>0</v>
      </c>
      <c r="J76" s="627">
        <f t="shared" si="53"/>
        <v>0</v>
      </c>
      <c r="K76" s="628">
        <f t="shared" si="53"/>
        <v>0</v>
      </c>
      <c r="L76" s="629">
        <f t="shared" si="53"/>
        <v>0</v>
      </c>
      <c r="M76" s="630">
        <f t="shared" si="53"/>
        <v>0</v>
      </c>
      <c r="N76" s="631">
        <f t="shared" si="51"/>
        <v>0</v>
      </c>
      <c r="O76" s="628">
        <f>IFERROR($D76*O93/100, 0)</f>
        <v>0</v>
      </c>
      <c r="P76" s="632">
        <f t="shared" si="53"/>
        <v>0</v>
      </c>
      <c r="Q76" s="630">
        <f t="shared" si="53"/>
        <v>0</v>
      </c>
      <c r="R76" s="136" t="s">
        <v>1348</v>
      </c>
      <c r="S76" s="136"/>
      <c r="T76" s="136"/>
      <c r="U76" s="136"/>
    </row>
    <row r="77" spans="1:21" s="134" customFormat="1" ht="65.5" thickBot="1">
      <c r="A77" s="549"/>
      <c r="B77" s="551" t="s">
        <v>60</v>
      </c>
      <c r="C77" s="633" t="s">
        <v>611</v>
      </c>
      <c r="D77" s="141" t="s">
        <v>246</v>
      </c>
      <c r="E77" s="142" t="s">
        <v>247</v>
      </c>
      <c r="F77" s="143" t="s">
        <v>248</v>
      </c>
      <c r="G77" s="144" t="s">
        <v>249</v>
      </c>
      <c r="H77" s="145" t="s">
        <v>250</v>
      </c>
      <c r="I77" s="142" t="s">
        <v>251</v>
      </c>
      <c r="J77" s="143" t="s">
        <v>252</v>
      </c>
      <c r="K77" s="144" t="s">
        <v>253</v>
      </c>
      <c r="L77" s="634" t="s">
        <v>254</v>
      </c>
      <c r="M77" s="142" t="s">
        <v>255</v>
      </c>
      <c r="N77" s="146" t="s">
        <v>256</v>
      </c>
      <c r="O77" s="148" t="s">
        <v>257</v>
      </c>
      <c r="P77" s="497" t="s">
        <v>258</v>
      </c>
      <c r="Q77" s="150" t="s">
        <v>259</v>
      </c>
      <c r="R77" s="136"/>
      <c r="S77" s="136"/>
      <c r="T77" s="136"/>
      <c r="U77" s="136"/>
    </row>
    <row r="78" spans="1:21" s="134" customFormat="1" ht="26">
      <c r="A78" s="549"/>
      <c r="B78" s="397" t="s">
        <v>62</v>
      </c>
      <c r="C78" s="635" t="str">
        <f>'6'!C78</f>
        <v>C.1.1  Punktui Tiesiogiai paslaugoms priskirto naudojamo turto buhalterinė įsigijimo vertė</v>
      </c>
      <c r="D78" s="636">
        <f t="shared" ref="D78:D93" si="54">O78+E78+I78+M78+P78+Q78</f>
        <v>100.00000000000001</v>
      </c>
      <c r="E78" s="637">
        <f>SUM(F78:H78)</f>
        <v>35.373867477323884</v>
      </c>
      <c r="F78" s="638">
        <f>'6'!F78</f>
        <v>1.9441545455508056</v>
      </c>
      <c r="G78" s="639">
        <f>'6'!G78</f>
        <v>7.1196498783386089</v>
      </c>
      <c r="H78" s="640">
        <f>'6'!H78</f>
        <v>26.310063053434472</v>
      </c>
      <c r="I78" s="637">
        <f t="shared" ref="I78:I93" si="55">SUM(J78:L78)</f>
        <v>61.411473558979239</v>
      </c>
      <c r="J78" s="638">
        <f>'6'!J78</f>
        <v>43.039463554181346</v>
      </c>
      <c r="K78" s="639">
        <f>'6'!K78</f>
        <v>16.907064727065165</v>
      </c>
      <c r="L78" s="640">
        <f>'6'!L78</f>
        <v>1.4649452777327214</v>
      </c>
      <c r="M78" s="641">
        <f>'6'!M78</f>
        <v>2.6295445286076977</v>
      </c>
      <c r="N78" s="642">
        <f t="shared" ref="N78:N115" si="56">+O78+P78</f>
        <v>0.46700152140358631</v>
      </c>
      <c r="O78" s="639">
        <f>'6'!O78</f>
        <v>0.46700152140358631</v>
      </c>
      <c r="P78" s="643">
        <f>'6'!P78</f>
        <v>0</v>
      </c>
      <c r="Q78" s="641">
        <f>'6'!Q78</f>
        <v>0.11811291368560681</v>
      </c>
      <c r="R78" s="136" t="s">
        <v>612</v>
      </c>
      <c r="S78" s="136"/>
      <c r="T78" s="136"/>
      <c r="U78" s="136"/>
    </row>
    <row r="79" spans="1:21" s="134" customFormat="1" ht="26">
      <c r="A79" s="549"/>
      <c r="B79" s="427" t="s">
        <v>66</v>
      </c>
      <c r="C79" s="644" t="str">
        <f>'6'!C79</f>
        <v>C.1.2.  Punktui Tiesiogiai paslaugoms priskirto naudojamo turto buhalterinė įsigijimo vertė</v>
      </c>
      <c r="D79" s="645">
        <f t="shared" si="54"/>
        <v>100.00000000000001</v>
      </c>
      <c r="E79" s="646">
        <f t="shared" ref="E79:E93" si="57">SUM(F79:H79)</f>
        <v>35.373867477323884</v>
      </c>
      <c r="F79" s="647">
        <f>'6'!F79</f>
        <v>1.9441545455508056</v>
      </c>
      <c r="G79" s="648">
        <f>'6'!G79</f>
        <v>7.1196498783386089</v>
      </c>
      <c r="H79" s="649">
        <f>'6'!H79</f>
        <v>26.310063053434472</v>
      </c>
      <c r="I79" s="646">
        <f t="shared" si="55"/>
        <v>61.411473558979239</v>
      </c>
      <c r="J79" s="647">
        <f>'6'!J79</f>
        <v>43.039463554181346</v>
      </c>
      <c r="K79" s="648">
        <f>'6'!K79</f>
        <v>16.907064727065165</v>
      </c>
      <c r="L79" s="649">
        <f>'6'!L79</f>
        <v>1.4649452777327214</v>
      </c>
      <c r="M79" s="650">
        <f>'6'!M79</f>
        <v>2.6295445286076977</v>
      </c>
      <c r="N79" s="642">
        <f t="shared" si="56"/>
        <v>0.46700152140358631</v>
      </c>
      <c r="O79" s="648">
        <f>'6'!O79</f>
        <v>0.46700152140358631</v>
      </c>
      <c r="P79" s="651">
        <f>'6'!P79</f>
        <v>0</v>
      </c>
      <c r="Q79" s="650">
        <f>'6'!Q79</f>
        <v>0.11811291368560681</v>
      </c>
      <c r="R79" s="136" t="s">
        <v>613</v>
      </c>
      <c r="S79" s="136"/>
      <c r="T79" s="136"/>
      <c r="U79" s="136"/>
    </row>
    <row r="80" spans="1:21" s="134" customFormat="1" ht="26">
      <c r="A80" s="549"/>
      <c r="B80" s="427" t="s">
        <v>68</v>
      </c>
      <c r="C80" s="644" t="str">
        <f>'6'!C80</f>
        <v>C.1.3.  Punktui Tiesiogiai paslaugoms priskirto naudojamo turto buhalterinė įsigijimo vertė</v>
      </c>
      <c r="D80" s="645">
        <f t="shared" si="54"/>
        <v>100.00000000000001</v>
      </c>
      <c r="E80" s="646">
        <f t="shared" si="57"/>
        <v>35.373867477323884</v>
      </c>
      <c r="F80" s="647">
        <f>'6'!F80</f>
        <v>1.9441545455508056</v>
      </c>
      <c r="G80" s="648">
        <f>'6'!G80</f>
        <v>7.1196498783386089</v>
      </c>
      <c r="H80" s="649">
        <f>'6'!H80</f>
        <v>26.310063053434472</v>
      </c>
      <c r="I80" s="646">
        <f t="shared" si="55"/>
        <v>61.411473558979239</v>
      </c>
      <c r="J80" s="647">
        <f>'6'!J80</f>
        <v>43.039463554181346</v>
      </c>
      <c r="K80" s="648">
        <f>'6'!K80</f>
        <v>16.907064727065165</v>
      </c>
      <c r="L80" s="649">
        <f>'6'!L80</f>
        <v>1.4649452777327214</v>
      </c>
      <c r="M80" s="650">
        <f>'6'!M80</f>
        <v>2.6295445286076977</v>
      </c>
      <c r="N80" s="642">
        <f t="shared" si="56"/>
        <v>0.46700152140358631</v>
      </c>
      <c r="O80" s="648">
        <f>'6'!O80</f>
        <v>0.46700152140358631</v>
      </c>
      <c r="P80" s="651">
        <f>'6'!P80</f>
        <v>0</v>
      </c>
      <c r="Q80" s="650">
        <f>'6'!Q80</f>
        <v>0.11811291368560681</v>
      </c>
      <c r="R80" s="136" t="s">
        <v>614</v>
      </c>
      <c r="S80" s="136"/>
      <c r="T80" s="136"/>
      <c r="U80" s="136"/>
    </row>
    <row r="81" spans="1:35" s="134" customFormat="1" ht="26">
      <c r="A81" s="549"/>
      <c r="B81" s="431" t="s">
        <v>70</v>
      </c>
      <c r="C81" s="644" t="str">
        <f>'6'!C81</f>
        <v>C.2.1  Punktui Tiesiogiai paslaugoms priskirto naudojamo turto buhalterinė įsigijimo vertė</v>
      </c>
      <c r="D81" s="645">
        <f t="shared" si="54"/>
        <v>100.00000000000001</v>
      </c>
      <c r="E81" s="646">
        <f t="shared" si="57"/>
        <v>35.373867477323884</v>
      </c>
      <c r="F81" s="647">
        <f>'6'!F81</f>
        <v>1.9441545455508056</v>
      </c>
      <c r="G81" s="648">
        <f>'6'!G81</f>
        <v>7.1196498783386089</v>
      </c>
      <c r="H81" s="649">
        <f>'6'!H81</f>
        <v>26.310063053434472</v>
      </c>
      <c r="I81" s="646">
        <f t="shared" si="55"/>
        <v>61.411473558979239</v>
      </c>
      <c r="J81" s="647">
        <f>'6'!J81</f>
        <v>43.039463554181346</v>
      </c>
      <c r="K81" s="648">
        <f>'6'!K81</f>
        <v>16.907064727065165</v>
      </c>
      <c r="L81" s="649">
        <f>'6'!L81</f>
        <v>1.4649452777327214</v>
      </c>
      <c r="M81" s="650">
        <f>'6'!M81</f>
        <v>2.6295445286076977</v>
      </c>
      <c r="N81" s="642">
        <f t="shared" si="56"/>
        <v>0.46700152140358631</v>
      </c>
      <c r="O81" s="648">
        <f>'6'!O81</f>
        <v>0.46700152140358631</v>
      </c>
      <c r="P81" s="651">
        <f>'6'!P81</f>
        <v>0</v>
      </c>
      <c r="Q81" s="650">
        <f>'6'!Q81</f>
        <v>0.11811291368560681</v>
      </c>
      <c r="R81" s="136" t="s">
        <v>615</v>
      </c>
      <c r="S81" s="136"/>
      <c r="T81" s="136"/>
      <c r="U81" s="136"/>
    </row>
    <row r="82" spans="1:35" s="134" customFormat="1" ht="26">
      <c r="A82" s="549"/>
      <c r="B82" s="427" t="s">
        <v>72</v>
      </c>
      <c r="C82" s="644" t="str">
        <f>'6'!C82</f>
        <v>C.2.2. Punktui Tiesiogiai paslaugoms priskirto naudojamo turto buhalterinė įsigijimo vertė</v>
      </c>
      <c r="D82" s="645">
        <f t="shared" si="54"/>
        <v>100.00000000000001</v>
      </c>
      <c r="E82" s="646">
        <f t="shared" si="57"/>
        <v>35.373867477323884</v>
      </c>
      <c r="F82" s="647">
        <f>'6'!F82</f>
        <v>1.9441545455508056</v>
      </c>
      <c r="G82" s="648">
        <f>'6'!G82</f>
        <v>7.1196498783386089</v>
      </c>
      <c r="H82" s="649">
        <f>'6'!H82</f>
        <v>26.310063053434472</v>
      </c>
      <c r="I82" s="646">
        <f t="shared" si="55"/>
        <v>61.411473558979239</v>
      </c>
      <c r="J82" s="647">
        <f>'6'!J82</f>
        <v>43.039463554181346</v>
      </c>
      <c r="K82" s="648">
        <f>'6'!K82</f>
        <v>16.907064727065165</v>
      </c>
      <c r="L82" s="649">
        <f>'6'!L82</f>
        <v>1.4649452777327214</v>
      </c>
      <c r="M82" s="650">
        <f>'6'!M82</f>
        <v>2.6295445286076977</v>
      </c>
      <c r="N82" s="642">
        <f t="shared" si="56"/>
        <v>0.46700152140358631</v>
      </c>
      <c r="O82" s="648">
        <f>'6'!O82</f>
        <v>0.46700152140358631</v>
      </c>
      <c r="P82" s="651">
        <f>'6'!P82</f>
        <v>0</v>
      </c>
      <c r="Q82" s="650">
        <f>'6'!Q82</f>
        <v>0.11811291368560681</v>
      </c>
      <c r="R82" s="136" t="s">
        <v>616</v>
      </c>
      <c r="S82" s="136"/>
      <c r="T82" s="136"/>
      <c r="U82" s="136"/>
    </row>
    <row r="83" spans="1:35" s="134" customFormat="1" ht="26">
      <c r="A83" s="549"/>
      <c r="B83" s="427" t="s">
        <v>458</v>
      </c>
      <c r="C83" s="644" t="str">
        <f>'6'!C83</f>
        <v>C.2.3  Punktui Tiesiogiai paslaugoms priskirto naudojamo turto buhalterinė įsigijimo vertė</v>
      </c>
      <c r="D83" s="645">
        <f t="shared" si="54"/>
        <v>100.00000000000001</v>
      </c>
      <c r="E83" s="646">
        <f t="shared" si="57"/>
        <v>35.373867477323884</v>
      </c>
      <c r="F83" s="647">
        <f>'6'!F83</f>
        <v>1.9441545455508056</v>
      </c>
      <c r="G83" s="648">
        <f>'6'!G83</f>
        <v>7.1196498783386089</v>
      </c>
      <c r="H83" s="649">
        <f>'6'!H83</f>
        <v>26.310063053434472</v>
      </c>
      <c r="I83" s="646">
        <f t="shared" si="55"/>
        <v>61.411473558979239</v>
      </c>
      <c r="J83" s="647">
        <f>'6'!J83</f>
        <v>43.039463554181346</v>
      </c>
      <c r="K83" s="648">
        <f>'6'!K83</f>
        <v>16.907064727065165</v>
      </c>
      <c r="L83" s="649">
        <f>'6'!L83</f>
        <v>1.4649452777327214</v>
      </c>
      <c r="M83" s="650">
        <f>'6'!M83</f>
        <v>2.6295445286076977</v>
      </c>
      <c r="N83" s="642">
        <f t="shared" si="56"/>
        <v>0.46700152140358631</v>
      </c>
      <c r="O83" s="648">
        <f>'6'!O83</f>
        <v>0.46700152140358631</v>
      </c>
      <c r="P83" s="651">
        <f>'6'!P83</f>
        <v>0</v>
      </c>
      <c r="Q83" s="650">
        <f>'6'!Q83</f>
        <v>0.11811291368560681</v>
      </c>
      <c r="R83" s="136" t="s">
        <v>617</v>
      </c>
      <c r="S83" s="136"/>
      <c r="T83" s="136"/>
      <c r="U83" s="136"/>
    </row>
    <row r="84" spans="1:35" s="134" customFormat="1" ht="26">
      <c r="A84" s="549"/>
      <c r="B84" s="427" t="s">
        <v>462</v>
      </c>
      <c r="C84" s="644" t="str">
        <f>'6'!C84</f>
        <v>C.2.4  Punktui Tiesiogiai paslaugoms priskirto naudojamo turto buhalterinė įsigijimo vertė</v>
      </c>
      <c r="D84" s="645">
        <f t="shared" si="54"/>
        <v>100.00000000000001</v>
      </c>
      <c r="E84" s="646">
        <f t="shared" si="57"/>
        <v>35.373867477323884</v>
      </c>
      <c r="F84" s="647">
        <f>'6'!F84</f>
        <v>1.9441545455508056</v>
      </c>
      <c r="G84" s="648">
        <f>'6'!G84</f>
        <v>7.1196498783386089</v>
      </c>
      <c r="H84" s="649">
        <f>'6'!H84</f>
        <v>26.310063053434472</v>
      </c>
      <c r="I84" s="646">
        <f t="shared" si="55"/>
        <v>61.411473558979239</v>
      </c>
      <c r="J84" s="647">
        <f>'6'!J84</f>
        <v>43.039463554181346</v>
      </c>
      <c r="K84" s="648">
        <f>'6'!K84</f>
        <v>16.907064727065165</v>
      </c>
      <c r="L84" s="649">
        <f>'6'!L84</f>
        <v>1.4649452777327214</v>
      </c>
      <c r="M84" s="650">
        <f>'6'!M84</f>
        <v>2.6295445286076977</v>
      </c>
      <c r="N84" s="642">
        <f t="shared" si="56"/>
        <v>0.46700152140358631</v>
      </c>
      <c r="O84" s="648">
        <f>'6'!O84</f>
        <v>0.46700152140358631</v>
      </c>
      <c r="P84" s="651">
        <f>'6'!P84</f>
        <v>0</v>
      </c>
      <c r="Q84" s="650">
        <f>'6'!Q84</f>
        <v>0.11811291368560681</v>
      </c>
      <c r="R84" s="136" t="s">
        <v>618</v>
      </c>
      <c r="S84" s="136"/>
      <c r="T84" s="136"/>
      <c r="U84" s="136"/>
    </row>
    <row r="85" spans="1:35" s="134" customFormat="1" ht="26">
      <c r="A85" s="549"/>
      <c r="B85" s="431" t="s">
        <v>466</v>
      </c>
      <c r="C85" s="644" t="str">
        <f>'6'!C85</f>
        <v>C.3.1.  Punktui Tiesiogiai paslaugoms priskirto naudojamo turto buhalterinė įsigijimo vertė</v>
      </c>
      <c r="D85" s="645">
        <f t="shared" si="54"/>
        <v>100.00000000000001</v>
      </c>
      <c r="E85" s="646">
        <f t="shared" si="57"/>
        <v>35.373867477323884</v>
      </c>
      <c r="F85" s="647">
        <f>'6'!F85</f>
        <v>1.9441545455508056</v>
      </c>
      <c r="G85" s="648">
        <f>'6'!G85</f>
        <v>7.1196498783386089</v>
      </c>
      <c r="H85" s="649">
        <f>'6'!H85</f>
        <v>26.310063053434472</v>
      </c>
      <c r="I85" s="646">
        <f t="shared" si="55"/>
        <v>61.411473558979239</v>
      </c>
      <c r="J85" s="647">
        <f>'6'!J85</f>
        <v>43.039463554181346</v>
      </c>
      <c r="K85" s="648">
        <f>'6'!K85</f>
        <v>16.907064727065165</v>
      </c>
      <c r="L85" s="649">
        <f>'6'!L85</f>
        <v>1.4649452777327214</v>
      </c>
      <c r="M85" s="650">
        <f>'6'!M85</f>
        <v>2.6295445286076977</v>
      </c>
      <c r="N85" s="642">
        <f t="shared" si="56"/>
        <v>0.46700152140358631</v>
      </c>
      <c r="O85" s="648">
        <f>'6'!O85</f>
        <v>0.46700152140358631</v>
      </c>
      <c r="P85" s="651">
        <f>'6'!P85</f>
        <v>0</v>
      </c>
      <c r="Q85" s="650">
        <f>'6'!Q85</f>
        <v>0.11811291368560681</v>
      </c>
      <c r="R85" s="136" t="s">
        <v>619</v>
      </c>
      <c r="S85" s="136"/>
      <c r="T85" s="136"/>
      <c r="U85" s="136"/>
    </row>
    <row r="86" spans="1:35" s="134" customFormat="1" ht="26">
      <c r="A86" s="549"/>
      <c r="B86" s="431" t="s">
        <v>470</v>
      </c>
      <c r="C86" s="644" t="str">
        <f>'6'!C86</f>
        <v>C.3.2.  Punktui Tiesiogiai paslaugoms priskirto naudojamo turto buhalterinė įsigijimo vertė</v>
      </c>
      <c r="D86" s="645">
        <f t="shared" si="54"/>
        <v>100.00000000000001</v>
      </c>
      <c r="E86" s="646">
        <f t="shared" si="57"/>
        <v>35.373867477323884</v>
      </c>
      <c r="F86" s="647">
        <f>'6'!F86</f>
        <v>1.9441545455508056</v>
      </c>
      <c r="G86" s="648">
        <f>'6'!G86</f>
        <v>7.1196498783386089</v>
      </c>
      <c r="H86" s="649">
        <f>'6'!H86</f>
        <v>26.310063053434472</v>
      </c>
      <c r="I86" s="646">
        <f t="shared" si="55"/>
        <v>61.411473558979239</v>
      </c>
      <c r="J86" s="647">
        <f>'6'!J86</f>
        <v>43.039463554181346</v>
      </c>
      <c r="K86" s="648">
        <f>'6'!K86</f>
        <v>16.907064727065165</v>
      </c>
      <c r="L86" s="649">
        <f>'6'!L86</f>
        <v>1.4649452777327214</v>
      </c>
      <c r="M86" s="650">
        <f>'6'!M86</f>
        <v>2.6295445286076977</v>
      </c>
      <c r="N86" s="642">
        <f t="shared" si="56"/>
        <v>0.46700152140358631</v>
      </c>
      <c r="O86" s="648">
        <f>'6'!O86</f>
        <v>0.46700152140358631</v>
      </c>
      <c r="P86" s="651">
        <f>'6'!P86</f>
        <v>0</v>
      </c>
      <c r="Q86" s="650">
        <f>'6'!Q86</f>
        <v>0.11811291368560681</v>
      </c>
      <c r="R86" s="136" t="s">
        <v>620</v>
      </c>
      <c r="S86" s="136"/>
      <c r="T86" s="136"/>
      <c r="U86" s="136"/>
    </row>
    <row r="87" spans="1:35" s="134" customFormat="1" ht="26">
      <c r="A87" s="549"/>
      <c r="B87" s="431" t="s">
        <v>486</v>
      </c>
      <c r="C87" s="644" t="str">
        <f>'6'!C87</f>
        <v>C.4.1  Punktui Tiesiogiai paslaugoms priskirto naudojamo turto buhalterinė įsigijimo vertė</v>
      </c>
      <c r="D87" s="645">
        <f t="shared" si="54"/>
        <v>100.00000000000001</v>
      </c>
      <c r="E87" s="646">
        <f t="shared" si="57"/>
        <v>35.373867477323884</v>
      </c>
      <c r="F87" s="647">
        <f>'6'!F87</f>
        <v>1.9441545455508056</v>
      </c>
      <c r="G87" s="648">
        <f>'6'!G87</f>
        <v>7.1196498783386089</v>
      </c>
      <c r="H87" s="649">
        <f>'6'!H87</f>
        <v>26.310063053434472</v>
      </c>
      <c r="I87" s="646">
        <f t="shared" si="55"/>
        <v>61.411473558979239</v>
      </c>
      <c r="J87" s="647">
        <f>'6'!J87</f>
        <v>43.039463554181346</v>
      </c>
      <c r="K87" s="648">
        <f>'6'!K87</f>
        <v>16.907064727065165</v>
      </c>
      <c r="L87" s="649">
        <f>'6'!L87</f>
        <v>1.4649452777327214</v>
      </c>
      <c r="M87" s="650">
        <f>'6'!M87</f>
        <v>2.6295445286076977</v>
      </c>
      <c r="N87" s="642">
        <f t="shared" si="56"/>
        <v>0.46700152140358631</v>
      </c>
      <c r="O87" s="648">
        <f>'6'!O87</f>
        <v>0.46700152140358631</v>
      </c>
      <c r="P87" s="651">
        <f>'6'!P87</f>
        <v>0</v>
      </c>
      <c r="Q87" s="650">
        <f>'6'!Q87</f>
        <v>0.11811291368560681</v>
      </c>
      <c r="R87" s="136" t="s">
        <v>621</v>
      </c>
      <c r="S87" s="136"/>
      <c r="T87" s="136"/>
      <c r="U87" s="136"/>
    </row>
    <row r="88" spans="1:35" s="134" customFormat="1" ht="26">
      <c r="A88" s="549"/>
      <c r="B88" s="431" t="s">
        <v>488</v>
      </c>
      <c r="C88" s="644" t="str">
        <f>'6'!C88</f>
        <v>C.4.2  Punktui Tiesiogiai paslaugoms priskirto naudojamo turto buhalterinė įsigijimo vertė</v>
      </c>
      <c r="D88" s="645">
        <f t="shared" si="54"/>
        <v>100.00000000000001</v>
      </c>
      <c r="E88" s="646">
        <f t="shared" si="57"/>
        <v>35.373867477323884</v>
      </c>
      <c r="F88" s="647">
        <f>'6'!F88</f>
        <v>1.9441545455508056</v>
      </c>
      <c r="G88" s="648">
        <f>'6'!G88</f>
        <v>7.1196498783386089</v>
      </c>
      <c r="H88" s="649">
        <f>'6'!H88</f>
        <v>26.310063053434472</v>
      </c>
      <c r="I88" s="646">
        <f t="shared" si="55"/>
        <v>61.411473558979239</v>
      </c>
      <c r="J88" s="647">
        <f>'6'!J88</f>
        <v>43.039463554181346</v>
      </c>
      <c r="K88" s="648">
        <f>'6'!K88</f>
        <v>16.907064727065165</v>
      </c>
      <c r="L88" s="649">
        <f>'6'!L88</f>
        <v>1.4649452777327214</v>
      </c>
      <c r="M88" s="650">
        <f>'6'!M88</f>
        <v>2.6295445286076977</v>
      </c>
      <c r="N88" s="642">
        <f t="shared" si="56"/>
        <v>0.46700152140358631</v>
      </c>
      <c r="O88" s="648">
        <f>'6'!O88</f>
        <v>0.46700152140358631</v>
      </c>
      <c r="P88" s="651">
        <f>'6'!P88</f>
        <v>0</v>
      </c>
      <c r="Q88" s="650">
        <f>'6'!Q88</f>
        <v>0.11811291368560681</v>
      </c>
      <c r="R88" s="136" t="s">
        <v>622</v>
      </c>
      <c r="S88" s="136"/>
      <c r="T88" s="136"/>
      <c r="U88" s="136"/>
    </row>
    <row r="89" spans="1:35" s="134" customFormat="1" ht="26">
      <c r="A89" s="549"/>
      <c r="B89" s="431" t="s">
        <v>623</v>
      </c>
      <c r="C89" s="644" t="str">
        <f>'6'!C89</f>
        <v>C.5.1  Punktui Tiesiogiai paslaugoms priskirto naudojamo turto buhalterinė įsigijimo vertė</v>
      </c>
      <c r="D89" s="645">
        <f t="shared" si="54"/>
        <v>100.00000000000001</v>
      </c>
      <c r="E89" s="646">
        <f t="shared" si="57"/>
        <v>35.373867477323884</v>
      </c>
      <c r="F89" s="647">
        <f>'6'!F89</f>
        <v>1.9441545455508056</v>
      </c>
      <c r="G89" s="648">
        <f>'6'!G89</f>
        <v>7.1196498783386089</v>
      </c>
      <c r="H89" s="649">
        <f>'6'!H89</f>
        <v>26.310063053434472</v>
      </c>
      <c r="I89" s="646">
        <f t="shared" si="55"/>
        <v>61.411473558979239</v>
      </c>
      <c r="J89" s="647">
        <f>'6'!J89</f>
        <v>43.039463554181346</v>
      </c>
      <c r="K89" s="648">
        <f>'6'!K89</f>
        <v>16.907064727065165</v>
      </c>
      <c r="L89" s="649">
        <f>'6'!L89</f>
        <v>1.4649452777327214</v>
      </c>
      <c r="M89" s="650">
        <f>'6'!M89</f>
        <v>2.6295445286076977</v>
      </c>
      <c r="N89" s="642">
        <f t="shared" si="56"/>
        <v>0.46700152140358631</v>
      </c>
      <c r="O89" s="648">
        <f>'6'!O89</f>
        <v>0.46700152140358631</v>
      </c>
      <c r="P89" s="651">
        <f>'6'!P89</f>
        <v>0</v>
      </c>
      <c r="Q89" s="650">
        <f>'6'!Q89</f>
        <v>0.11811291368560681</v>
      </c>
      <c r="R89" s="136" t="s">
        <v>624</v>
      </c>
      <c r="S89" s="136"/>
      <c r="T89" s="136"/>
      <c r="U89" s="136"/>
    </row>
    <row r="90" spans="1:35" s="134" customFormat="1" ht="26">
      <c r="A90" s="549"/>
      <c r="B90" s="431" t="s">
        <v>625</v>
      </c>
      <c r="C90" s="644" t="str">
        <f>'6'!C90</f>
        <v>C.5.2.  Punktui Tiesiogiai paslaugoms priskirto naudojamo turto buhalterinė įsigijimo vertė</v>
      </c>
      <c r="D90" s="645">
        <f t="shared" si="54"/>
        <v>100.00000000000001</v>
      </c>
      <c r="E90" s="646">
        <f t="shared" si="57"/>
        <v>35.373867477323884</v>
      </c>
      <c r="F90" s="647">
        <f>'6'!F90</f>
        <v>1.9441545455508056</v>
      </c>
      <c r="G90" s="648">
        <f>'6'!G90</f>
        <v>7.1196498783386089</v>
      </c>
      <c r="H90" s="649">
        <f>'6'!H90</f>
        <v>26.310063053434472</v>
      </c>
      <c r="I90" s="646">
        <f t="shared" si="55"/>
        <v>61.411473558979239</v>
      </c>
      <c r="J90" s="647">
        <f>'6'!J90</f>
        <v>43.039463554181346</v>
      </c>
      <c r="K90" s="648">
        <f>'6'!K90</f>
        <v>16.907064727065165</v>
      </c>
      <c r="L90" s="649">
        <f>'6'!L90</f>
        <v>1.4649452777327214</v>
      </c>
      <c r="M90" s="650">
        <f>'6'!M90</f>
        <v>2.6295445286076977</v>
      </c>
      <c r="N90" s="642">
        <f t="shared" si="56"/>
        <v>0.46700152140358631</v>
      </c>
      <c r="O90" s="648">
        <f>'6'!O90</f>
        <v>0.46700152140358631</v>
      </c>
      <c r="P90" s="651">
        <f>'6'!P90</f>
        <v>0</v>
      </c>
      <c r="Q90" s="650">
        <f>'6'!Q90</f>
        <v>0.11811291368560681</v>
      </c>
      <c r="R90" s="136" t="s">
        <v>626</v>
      </c>
      <c r="S90" s="136"/>
      <c r="T90" s="136"/>
      <c r="U90" s="136"/>
    </row>
    <row r="91" spans="1:35" s="134" customFormat="1" ht="26">
      <c r="A91" s="549"/>
      <c r="B91" s="427" t="s">
        <v>627</v>
      </c>
      <c r="C91" s="644" t="str">
        <f>'6'!C91</f>
        <v>C.6.1.  Punktui Tiesiogiai paslaugoms priskirto naudojamo turto buhalterinė įsigijimo vertė</v>
      </c>
      <c r="D91" s="645">
        <f t="shared" si="54"/>
        <v>100.00000000000001</v>
      </c>
      <c r="E91" s="646">
        <f t="shared" si="57"/>
        <v>35.373867477323884</v>
      </c>
      <c r="F91" s="647">
        <f>'6'!F91</f>
        <v>1.9441545455508056</v>
      </c>
      <c r="G91" s="648">
        <f>'6'!G91</f>
        <v>7.1196498783386089</v>
      </c>
      <c r="H91" s="649">
        <f>'6'!H91</f>
        <v>26.310063053434472</v>
      </c>
      <c r="I91" s="646">
        <f t="shared" si="55"/>
        <v>61.411473558979239</v>
      </c>
      <c r="J91" s="647">
        <f>'6'!J91</f>
        <v>43.039463554181346</v>
      </c>
      <c r="K91" s="648">
        <f>'6'!K91</f>
        <v>16.907064727065165</v>
      </c>
      <c r="L91" s="649">
        <f>'6'!L91</f>
        <v>1.4649452777327214</v>
      </c>
      <c r="M91" s="650">
        <f>'6'!M91</f>
        <v>2.6295445286076977</v>
      </c>
      <c r="N91" s="642">
        <f t="shared" si="56"/>
        <v>0.46700152140358631</v>
      </c>
      <c r="O91" s="648">
        <f>'6'!O91</f>
        <v>0.46700152140358631</v>
      </c>
      <c r="P91" s="651">
        <f>'6'!P91</f>
        <v>0</v>
      </c>
      <c r="Q91" s="650">
        <f>'6'!Q91</f>
        <v>0.11811291368560681</v>
      </c>
      <c r="R91" s="136" t="s">
        <v>628</v>
      </c>
      <c r="S91" s="136"/>
      <c r="T91" s="136"/>
      <c r="U91" s="136"/>
    </row>
    <row r="92" spans="1:35" s="134" customFormat="1" ht="26">
      <c r="A92" s="549"/>
      <c r="B92" s="431" t="s">
        <v>629</v>
      </c>
      <c r="C92" s="652" t="str">
        <f>'6'!C92</f>
        <v>C.6.2.  Punktui Tiesiogiai paslaugoms priskirto naudojamo turto buhalterinė įsigijimo vertė</v>
      </c>
      <c r="D92" s="653">
        <f t="shared" si="54"/>
        <v>100.00000000000001</v>
      </c>
      <c r="E92" s="654">
        <f t="shared" si="57"/>
        <v>35.373867477323884</v>
      </c>
      <c r="F92" s="655">
        <f>'6'!F92</f>
        <v>1.9441545455508056</v>
      </c>
      <c r="G92" s="656">
        <f>'6'!G92</f>
        <v>7.1196498783386089</v>
      </c>
      <c r="H92" s="657">
        <f>'6'!H92</f>
        <v>26.310063053434472</v>
      </c>
      <c r="I92" s="654">
        <f t="shared" si="55"/>
        <v>61.411473558979239</v>
      </c>
      <c r="J92" s="655">
        <f>'6'!J92</f>
        <v>43.039463554181346</v>
      </c>
      <c r="K92" s="656">
        <f>'6'!K92</f>
        <v>16.907064727065165</v>
      </c>
      <c r="L92" s="657">
        <f>'6'!L92</f>
        <v>1.4649452777327214</v>
      </c>
      <c r="M92" s="658">
        <f>'6'!M92</f>
        <v>2.6295445286076977</v>
      </c>
      <c r="N92" s="642">
        <f t="shared" si="56"/>
        <v>0.46700152140358631</v>
      </c>
      <c r="O92" s="656">
        <f>'6'!O92</f>
        <v>0.46700152140358631</v>
      </c>
      <c r="P92" s="659">
        <f>'6'!P92</f>
        <v>0</v>
      </c>
      <c r="Q92" s="658">
        <f>'6'!Q92</f>
        <v>0.11811291368560681</v>
      </c>
      <c r="R92" s="136" t="s">
        <v>630</v>
      </c>
      <c r="S92" s="136"/>
      <c r="T92" s="136"/>
      <c r="U92" s="136"/>
    </row>
    <row r="93" spans="1:35" s="134" customFormat="1" ht="26.5" thickBot="1">
      <c r="A93" s="549"/>
      <c r="B93" s="660" t="s">
        <v>631</v>
      </c>
      <c r="C93" s="661" t="str">
        <f>'6'!C93</f>
        <v>C.6.3.  Punktui Tiesiogiai paslaugoms priskirto naudojamo turto buhalterinė įsigijimo vertė</v>
      </c>
      <c r="D93" s="662">
        <f t="shared" si="54"/>
        <v>100.00000000000001</v>
      </c>
      <c r="E93" s="663">
        <f t="shared" si="57"/>
        <v>35.373867477323884</v>
      </c>
      <c r="F93" s="664">
        <f>'6'!F93</f>
        <v>1.9441545455508056</v>
      </c>
      <c r="G93" s="665">
        <f>'6'!G93</f>
        <v>7.1196498783386089</v>
      </c>
      <c r="H93" s="666">
        <f>'6'!H93</f>
        <v>26.310063053434472</v>
      </c>
      <c r="I93" s="663">
        <f t="shared" si="55"/>
        <v>61.411473558979239</v>
      </c>
      <c r="J93" s="664">
        <f>'6'!J93</f>
        <v>43.039463554181346</v>
      </c>
      <c r="K93" s="665">
        <f>'6'!K93</f>
        <v>16.907064727065165</v>
      </c>
      <c r="L93" s="666">
        <f>'6'!L93</f>
        <v>1.4649452777327214</v>
      </c>
      <c r="M93" s="667">
        <f>'6'!M93</f>
        <v>2.6295445286076977</v>
      </c>
      <c r="N93" s="642">
        <f t="shared" si="56"/>
        <v>0.46700152140358631</v>
      </c>
      <c r="O93" s="665">
        <f>'6'!O93</f>
        <v>0.46700152140358631</v>
      </c>
      <c r="P93" s="668">
        <f>'6'!P93</f>
        <v>0</v>
      </c>
      <c r="Q93" s="667">
        <f>'6'!Q93</f>
        <v>0.11811291368560681</v>
      </c>
      <c r="R93" s="136" t="s">
        <v>632</v>
      </c>
      <c r="S93" s="136"/>
      <c r="T93" s="136"/>
      <c r="U93" s="136"/>
    </row>
    <row r="94" spans="1:35" ht="15.5" thickTop="1" thickBot="1">
      <c r="A94" s="549" t="s">
        <v>633</v>
      </c>
      <c r="B94" s="554" t="s">
        <v>74</v>
      </c>
      <c r="C94" s="554" t="s">
        <v>634</v>
      </c>
      <c r="D94" s="669">
        <f t="shared" ref="D94:Q94" si="58">D95+D99+D104+D106+D109+D112</f>
        <v>42.797902762509594</v>
      </c>
      <c r="E94" s="670">
        <f t="shared" si="58"/>
        <v>14.529106924645683</v>
      </c>
      <c r="F94" s="671">
        <f t="shared" si="58"/>
        <v>2.0750704738541321</v>
      </c>
      <c r="G94" s="672">
        <f t="shared" si="58"/>
        <v>2.8151628781978895</v>
      </c>
      <c r="H94" s="673">
        <f t="shared" si="58"/>
        <v>9.6388735725936634</v>
      </c>
      <c r="I94" s="670">
        <f t="shared" si="58"/>
        <v>22.454326604926059</v>
      </c>
      <c r="J94" s="671">
        <f t="shared" si="58"/>
        <v>10.112228700522781</v>
      </c>
      <c r="K94" s="672">
        <f t="shared" si="58"/>
        <v>10.881008588504258</v>
      </c>
      <c r="L94" s="673">
        <f t="shared" si="58"/>
        <v>1.4610893158990228</v>
      </c>
      <c r="M94" s="670">
        <f t="shared" si="58"/>
        <v>1.2308223751102807</v>
      </c>
      <c r="N94" s="674">
        <f t="shared" si="56"/>
        <v>3.4214325661906551</v>
      </c>
      <c r="O94" s="672">
        <f>O95+O99+O104+O106+O109+O112</f>
        <v>3.4214325661906551</v>
      </c>
      <c r="P94" s="675">
        <f t="shared" si="58"/>
        <v>0</v>
      </c>
      <c r="Q94" s="670">
        <f t="shared" si="58"/>
        <v>1.1622142916369198</v>
      </c>
      <c r="S94" s="136"/>
      <c r="T94" s="136"/>
      <c r="U94" s="136"/>
      <c r="AC94" s="134"/>
      <c r="AD94" s="134"/>
      <c r="AE94" s="134"/>
      <c r="AF94" s="134"/>
      <c r="AG94" s="134"/>
      <c r="AH94" s="134"/>
      <c r="AI94" s="134"/>
    </row>
    <row r="95" spans="1:35" ht="15" thickTop="1">
      <c r="A95" s="549"/>
      <c r="B95" s="561" t="s">
        <v>491</v>
      </c>
      <c r="C95" s="562" t="s">
        <v>6</v>
      </c>
      <c r="D95" s="636">
        <f>SUM(D96:D98)</f>
        <v>0</v>
      </c>
      <c r="E95" s="676">
        <f>SUM(F95:H95)</f>
        <v>0</v>
      </c>
      <c r="F95" s="677">
        <f>SUM(F96:F98)</f>
        <v>0</v>
      </c>
      <c r="G95" s="678">
        <f>SUM(G96:G98)</f>
        <v>0</v>
      </c>
      <c r="H95" s="679">
        <f>SUM(H96:H98)</f>
        <v>0</v>
      </c>
      <c r="I95" s="676">
        <f t="shared" ref="I95:I115" si="59">SUM(J95:L95)</f>
        <v>0</v>
      </c>
      <c r="J95" s="677">
        <f t="shared" ref="J95:Q95" si="60">SUM(J96:J98)</f>
        <v>0</v>
      </c>
      <c r="K95" s="678">
        <f t="shared" si="60"/>
        <v>0</v>
      </c>
      <c r="L95" s="679">
        <f t="shared" si="60"/>
        <v>0</v>
      </c>
      <c r="M95" s="676">
        <f t="shared" si="60"/>
        <v>0</v>
      </c>
      <c r="N95" s="680">
        <f t="shared" si="56"/>
        <v>0</v>
      </c>
      <c r="O95" s="678">
        <f>SUM(O96:O98)</f>
        <v>0</v>
      </c>
      <c r="P95" s="681">
        <f t="shared" si="60"/>
        <v>0</v>
      </c>
      <c r="Q95" s="676">
        <f t="shared" si="60"/>
        <v>0</v>
      </c>
      <c r="S95" s="136"/>
      <c r="T95" s="136"/>
      <c r="U95" s="136"/>
      <c r="AC95" s="134"/>
      <c r="AD95" s="134"/>
      <c r="AE95" s="134"/>
      <c r="AF95" s="134"/>
      <c r="AG95" s="134"/>
      <c r="AH95" s="134"/>
      <c r="AI95" s="134"/>
    </row>
    <row r="96" spans="1:35">
      <c r="A96" s="549"/>
      <c r="B96" s="563" t="s">
        <v>492</v>
      </c>
      <c r="C96" s="564" t="s">
        <v>8</v>
      </c>
      <c r="D96" s="682">
        <v>0</v>
      </c>
      <c r="E96" s="683">
        <f>SUM(F96:H96)</f>
        <v>0</v>
      </c>
      <c r="F96" s="684">
        <f t="shared" ref="F96:H98" si="61">IFERROR($D96*F117/100, 0)</f>
        <v>0</v>
      </c>
      <c r="G96" s="685">
        <f t="shared" si="61"/>
        <v>0</v>
      </c>
      <c r="H96" s="686">
        <f t="shared" si="61"/>
        <v>0</v>
      </c>
      <c r="I96" s="683">
        <f t="shared" si="59"/>
        <v>0</v>
      </c>
      <c r="J96" s="684">
        <f t="shared" ref="J96:Q98" si="62">IFERROR($D96*J117/100, 0)</f>
        <v>0</v>
      </c>
      <c r="K96" s="685">
        <f t="shared" si="62"/>
        <v>0</v>
      </c>
      <c r="L96" s="686">
        <f t="shared" si="62"/>
        <v>0</v>
      </c>
      <c r="M96" s="683">
        <f t="shared" si="62"/>
        <v>0</v>
      </c>
      <c r="N96" s="687">
        <f t="shared" si="56"/>
        <v>0</v>
      </c>
      <c r="O96" s="685">
        <f>IFERROR($D96*O117/100, 0)</f>
        <v>0</v>
      </c>
      <c r="P96" s="688">
        <f t="shared" si="62"/>
        <v>0</v>
      </c>
      <c r="Q96" s="683">
        <f t="shared" si="62"/>
        <v>0</v>
      </c>
      <c r="R96" s="136" t="s">
        <v>1318</v>
      </c>
      <c r="S96" s="136"/>
      <c r="T96" s="136"/>
      <c r="U96" s="136"/>
      <c r="AC96" s="134"/>
      <c r="AD96" s="134"/>
      <c r="AE96" s="134"/>
      <c r="AF96" s="134"/>
      <c r="AG96" s="134"/>
      <c r="AH96" s="134"/>
      <c r="AI96" s="134"/>
    </row>
    <row r="97" spans="1:35">
      <c r="A97" s="549"/>
      <c r="B97" s="563" t="s">
        <v>635</v>
      </c>
      <c r="C97" s="564" t="s">
        <v>9</v>
      </c>
      <c r="D97" s="682">
        <v>0</v>
      </c>
      <c r="E97" s="683">
        <f t="shared" ref="E97:E111" si="63">SUM(F97:H97)</f>
        <v>0</v>
      </c>
      <c r="F97" s="684">
        <f t="shared" si="61"/>
        <v>0</v>
      </c>
      <c r="G97" s="685">
        <f t="shared" si="61"/>
        <v>0</v>
      </c>
      <c r="H97" s="686">
        <f t="shared" si="61"/>
        <v>0</v>
      </c>
      <c r="I97" s="683">
        <f t="shared" si="59"/>
        <v>0</v>
      </c>
      <c r="J97" s="684">
        <f t="shared" si="62"/>
        <v>0</v>
      </c>
      <c r="K97" s="685">
        <f t="shared" si="62"/>
        <v>0</v>
      </c>
      <c r="L97" s="686">
        <f t="shared" si="62"/>
        <v>0</v>
      </c>
      <c r="M97" s="683">
        <f t="shared" si="62"/>
        <v>0</v>
      </c>
      <c r="N97" s="687">
        <f t="shared" si="56"/>
        <v>0</v>
      </c>
      <c r="O97" s="685">
        <f>IFERROR($D97*O118/100, 0)</f>
        <v>0</v>
      </c>
      <c r="P97" s="688">
        <f t="shared" si="62"/>
        <v>0</v>
      </c>
      <c r="Q97" s="683">
        <f t="shared" si="62"/>
        <v>0</v>
      </c>
      <c r="R97" s="136" t="s">
        <v>1320</v>
      </c>
      <c r="S97" s="136"/>
      <c r="T97" s="136"/>
      <c r="U97" s="136"/>
      <c r="AC97" s="134"/>
      <c r="AD97" s="134"/>
      <c r="AE97" s="134"/>
      <c r="AF97" s="134"/>
      <c r="AG97" s="134"/>
      <c r="AH97" s="134"/>
      <c r="AI97" s="134"/>
    </row>
    <row r="98" spans="1:35">
      <c r="A98" s="549"/>
      <c r="B98" s="563" t="s">
        <v>636</v>
      </c>
      <c r="C98" s="564" t="s">
        <v>11</v>
      </c>
      <c r="D98" s="682">
        <v>0</v>
      </c>
      <c r="E98" s="683">
        <f t="shared" si="63"/>
        <v>0</v>
      </c>
      <c r="F98" s="684">
        <f t="shared" si="61"/>
        <v>0</v>
      </c>
      <c r="G98" s="685">
        <f t="shared" si="61"/>
        <v>0</v>
      </c>
      <c r="H98" s="686">
        <f t="shared" si="61"/>
        <v>0</v>
      </c>
      <c r="I98" s="683">
        <f t="shared" si="59"/>
        <v>0</v>
      </c>
      <c r="J98" s="684">
        <f t="shared" si="62"/>
        <v>0</v>
      </c>
      <c r="K98" s="685">
        <f t="shared" si="62"/>
        <v>0</v>
      </c>
      <c r="L98" s="686">
        <f t="shared" si="62"/>
        <v>0</v>
      </c>
      <c r="M98" s="683">
        <f t="shared" si="62"/>
        <v>0</v>
      </c>
      <c r="N98" s="687">
        <f t="shared" si="56"/>
        <v>0</v>
      </c>
      <c r="O98" s="685">
        <f>IFERROR($D98*O119/100, 0)</f>
        <v>0</v>
      </c>
      <c r="P98" s="688">
        <f t="shared" si="62"/>
        <v>0</v>
      </c>
      <c r="Q98" s="683">
        <f t="shared" si="62"/>
        <v>0</v>
      </c>
      <c r="R98" s="136" t="s">
        <v>1322</v>
      </c>
      <c r="S98" s="136"/>
      <c r="T98" s="136"/>
      <c r="U98" s="136"/>
      <c r="AC98" s="134"/>
      <c r="AD98" s="134"/>
      <c r="AE98" s="134"/>
      <c r="AF98" s="134"/>
      <c r="AG98" s="134"/>
      <c r="AH98" s="134"/>
      <c r="AI98" s="134"/>
    </row>
    <row r="99" spans="1:35">
      <c r="A99" s="549"/>
      <c r="B99" s="561" t="s">
        <v>164</v>
      </c>
      <c r="C99" s="565" t="s">
        <v>13</v>
      </c>
      <c r="D99" s="636">
        <f>SUM(D100:D103)</f>
        <v>20.346729677419354</v>
      </c>
      <c r="E99" s="676">
        <f t="shared" si="63"/>
        <v>6.9073433969537046</v>
      </c>
      <c r="F99" s="677">
        <f>SUM(F100:F103)</f>
        <v>0.98651791952033363</v>
      </c>
      <c r="G99" s="678">
        <f>SUM(G100:G103)</f>
        <v>1.3383683401134845</v>
      </c>
      <c r="H99" s="679">
        <f>SUM(H100:H103)</f>
        <v>4.5824571373198868</v>
      </c>
      <c r="I99" s="676">
        <f t="shared" si="59"/>
        <v>10.675105181068126</v>
      </c>
      <c r="J99" s="677">
        <f t="shared" ref="J99:Q99" si="64">SUM(J100:J103)</f>
        <v>4.8074968754313261</v>
      </c>
      <c r="K99" s="678">
        <f t="shared" si="64"/>
        <v>5.1729857324203223</v>
      </c>
      <c r="L99" s="679">
        <f t="shared" si="64"/>
        <v>0.69462257321647713</v>
      </c>
      <c r="M99" s="676">
        <f t="shared" si="64"/>
        <v>0.5851504052956924</v>
      </c>
      <c r="N99" s="680">
        <f t="shared" si="56"/>
        <v>1.6265975442792553</v>
      </c>
      <c r="O99" s="678">
        <f>SUM(O100:O103)</f>
        <v>1.6265975442792553</v>
      </c>
      <c r="P99" s="681">
        <f t="shared" si="64"/>
        <v>0</v>
      </c>
      <c r="Q99" s="676">
        <f t="shared" si="64"/>
        <v>0.55253314982257773</v>
      </c>
      <c r="S99" s="136"/>
      <c r="T99" s="136"/>
      <c r="U99" s="136"/>
      <c r="AC99" s="134"/>
      <c r="AD99" s="134"/>
      <c r="AE99" s="134"/>
      <c r="AF99" s="134"/>
      <c r="AG99" s="134"/>
      <c r="AH99" s="134"/>
      <c r="AI99" s="134"/>
    </row>
    <row r="100" spans="1:35">
      <c r="A100" s="549"/>
      <c r="B100" s="563" t="s">
        <v>493</v>
      </c>
      <c r="C100" s="564" t="s">
        <v>15</v>
      </c>
      <c r="D100" s="682">
        <v>20.346729677419354</v>
      </c>
      <c r="E100" s="683">
        <f t="shared" si="63"/>
        <v>6.9073433969537046</v>
      </c>
      <c r="F100" s="684">
        <f t="shared" ref="F100:H103" si="65">IFERROR($D100*F120/100, 0)</f>
        <v>0.98651791952033363</v>
      </c>
      <c r="G100" s="685">
        <f t="shared" si="65"/>
        <v>1.3383683401134845</v>
      </c>
      <c r="H100" s="686">
        <f t="shared" si="65"/>
        <v>4.5824571373198868</v>
      </c>
      <c r="I100" s="683">
        <f t="shared" si="59"/>
        <v>10.675105181068126</v>
      </c>
      <c r="J100" s="684">
        <f t="shared" ref="J100:Q103" si="66">IFERROR($D100*J120/100, 0)</f>
        <v>4.8074968754313261</v>
      </c>
      <c r="K100" s="685">
        <f t="shared" si="66"/>
        <v>5.1729857324203223</v>
      </c>
      <c r="L100" s="686">
        <f t="shared" si="66"/>
        <v>0.69462257321647713</v>
      </c>
      <c r="M100" s="683">
        <f t="shared" si="66"/>
        <v>0.5851504052956924</v>
      </c>
      <c r="N100" s="687">
        <f t="shared" si="56"/>
        <v>1.6265975442792553</v>
      </c>
      <c r="O100" s="685">
        <f>IFERROR($D100*O120/100, 0)</f>
        <v>1.6265975442792553</v>
      </c>
      <c r="P100" s="688">
        <f t="shared" si="66"/>
        <v>0</v>
      </c>
      <c r="Q100" s="683">
        <f t="shared" si="66"/>
        <v>0.55253314982257773</v>
      </c>
      <c r="R100" s="136" t="s">
        <v>1324</v>
      </c>
      <c r="S100" s="136"/>
      <c r="T100" s="136"/>
      <c r="U100" s="136"/>
      <c r="AC100" s="134"/>
      <c r="AD100" s="134"/>
      <c r="AE100" s="134"/>
      <c r="AF100" s="134"/>
      <c r="AG100" s="134"/>
      <c r="AH100" s="134"/>
      <c r="AI100" s="134"/>
    </row>
    <row r="101" spans="1:35">
      <c r="A101" s="549"/>
      <c r="B101" s="563" t="s">
        <v>494</v>
      </c>
      <c r="C101" s="564" t="s">
        <v>588</v>
      </c>
      <c r="D101" s="682">
        <v>0</v>
      </c>
      <c r="E101" s="683">
        <f t="shared" si="63"/>
        <v>0</v>
      </c>
      <c r="F101" s="684">
        <f t="shared" si="65"/>
        <v>0</v>
      </c>
      <c r="G101" s="685">
        <f t="shared" si="65"/>
        <v>0</v>
      </c>
      <c r="H101" s="686">
        <f t="shared" si="65"/>
        <v>0</v>
      </c>
      <c r="I101" s="683">
        <f t="shared" si="59"/>
        <v>0</v>
      </c>
      <c r="J101" s="684">
        <f t="shared" si="66"/>
        <v>0</v>
      </c>
      <c r="K101" s="685">
        <f t="shared" si="66"/>
        <v>0</v>
      </c>
      <c r="L101" s="686">
        <f t="shared" si="66"/>
        <v>0</v>
      </c>
      <c r="M101" s="683">
        <f t="shared" si="66"/>
        <v>0</v>
      </c>
      <c r="N101" s="687">
        <f t="shared" si="56"/>
        <v>0</v>
      </c>
      <c r="O101" s="685">
        <f>IFERROR($D101*O121/100, 0)</f>
        <v>0</v>
      </c>
      <c r="P101" s="688">
        <f t="shared" si="66"/>
        <v>0</v>
      </c>
      <c r="Q101" s="683">
        <f t="shared" si="66"/>
        <v>0</v>
      </c>
      <c r="R101" s="475" t="s">
        <v>1361</v>
      </c>
      <c r="S101" s="475" t="s">
        <v>1362</v>
      </c>
      <c r="T101" s="475" t="s">
        <v>1363</v>
      </c>
      <c r="U101" s="475" t="s">
        <v>1364</v>
      </c>
      <c r="AC101" s="134"/>
      <c r="AD101" s="134"/>
      <c r="AE101" s="134"/>
      <c r="AF101" s="134"/>
      <c r="AG101" s="134"/>
      <c r="AH101" s="134"/>
      <c r="AI101" s="134"/>
    </row>
    <row r="102" spans="1:35">
      <c r="A102" s="549"/>
      <c r="B102" s="563" t="s">
        <v>637</v>
      </c>
      <c r="C102" s="564" t="s">
        <v>21</v>
      </c>
      <c r="D102" s="682">
        <v>0</v>
      </c>
      <c r="E102" s="683">
        <f t="shared" si="63"/>
        <v>0</v>
      </c>
      <c r="F102" s="684">
        <f t="shared" si="65"/>
        <v>0</v>
      </c>
      <c r="G102" s="685">
        <f t="shared" si="65"/>
        <v>0</v>
      </c>
      <c r="H102" s="686">
        <f t="shared" si="65"/>
        <v>0</v>
      </c>
      <c r="I102" s="683">
        <f t="shared" si="59"/>
        <v>0</v>
      </c>
      <c r="J102" s="684">
        <f t="shared" si="66"/>
        <v>0</v>
      </c>
      <c r="K102" s="685">
        <f t="shared" si="66"/>
        <v>0</v>
      </c>
      <c r="L102" s="686">
        <f t="shared" si="66"/>
        <v>0</v>
      </c>
      <c r="M102" s="683">
        <f t="shared" si="66"/>
        <v>0</v>
      </c>
      <c r="N102" s="687">
        <f t="shared" si="56"/>
        <v>0</v>
      </c>
      <c r="O102" s="685">
        <f>IFERROR($D102*O122/100, 0)</f>
        <v>0</v>
      </c>
      <c r="P102" s="688">
        <f t="shared" si="66"/>
        <v>0</v>
      </c>
      <c r="Q102" s="683">
        <f t="shared" si="66"/>
        <v>0</v>
      </c>
      <c r="R102" s="475" t="s">
        <v>1328</v>
      </c>
      <c r="S102" s="136"/>
      <c r="T102" s="136"/>
      <c r="U102" s="136"/>
      <c r="AC102" s="134"/>
      <c r="AD102" s="134"/>
      <c r="AE102" s="134"/>
      <c r="AF102" s="134"/>
      <c r="AG102" s="134"/>
      <c r="AH102" s="134"/>
      <c r="AI102" s="134"/>
    </row>
    <row r="103" spans="1:35">
      <c r="A103" s="549"/>
      <c r="B103" s="563" t="s">
        <v>638</v>
      </c>
      <c r="C103" s="564" t="s">
        <v>639</v>
      </c>
      <c r="D103" s="682">
        <v>0</v>
      </c>
      <c r="E103" s="683">
        <f t="shared" si="63"/>
        <v>0</v>
      </c>
      <c r="F103" s="684">
        <f t="shared" si="65"/>
        <v>0</v>
      </c>
      <c r="G103" s="685">
        <f t="shared" si="65"/>
        <v>0</v>
      </c>
      <c r="H103" s="686">
        <f t="shared" si="65"/>
        <v>0</v>
      </c>
      <c r="I103" s="683">
        <f t="shared" si="59"/>
        <v>0</v>
      </c>
      <c r="J103" s="684">
        <f t="shared" si="66"/>
        <v>0</v>
      </c>
      <c r="K103" s="685">
        <f t="shared" si="66"/>
        <v>0</v>
      </c>
      <c r="L103" s="686">
        <f t="shared" si="66"/>
        <v>0</v>
      </c>
      <c r="M103" s="683">
        <f t="shared" si="66"/>
        <v>0</v>
      </c>
      <c r="N103" s="687">
        <f t="shared" si="56"/>
        <v>0</v>
      </c>
      <c r="O103" s="685">
        <f>IFERROR($D103*O123/100, 0)</f>
        <v>0</v>
      </c>
      <c r="P103" s="688">
        <f t="shared" si="66"/>
        <v>0</v>
      </c>
      <c r="Q103" s="683">
        <f t="shared" si="66"/>
        <v>0</v>
      </c>
      <c r="R103" s="475" t="s">
        <v>1330</v>
      </c>
      <c r="S103" s="136"/>
      <c r="T103" s="136"/>
      <c r="U103" s="136"/>
      <c r="AC103" s="134"/>
      <c r="AD103" s="134"/>
      <c r="AE103" s="134"/>
      <c r="AF103" s="134"/>
      <c r="AG103" s="134"/>
      <c r="AH103" s="134"/>
      <c r="AI103" s="134"/>
    </row>
    <row r="104" spans="1:35">
      <c r="A104" s="549"/>
      <c r="B104" s="561" t="s">
        <v>166</v>
      </c>
      <c r="C104" s="567" t="s">
        <v>25</v>
      </c>
      <c r="D104" s="636">
        <f>D105</f>
        <v>1.5177559668125828</v>
      </c>
      <c r="E104" s="676">
        <f t="shared" si="63"/>
        <v>0.51525045163325034</v>
      </c>
      <c r="F104" s="677">
        <f>F105</f>
        <v>7.3588900155350606E-2</v>
      </c>
      <c r="G104" s="678">
        <f>G105</f>
        <v>9.98350381710056E-2</v>
      </c>
      <c r="H104" s="679">
        <f>H105</f>
        <v>0.34182651330689418</v>
      </c>
      <c r="I104" s="676">
        <f t="shared" si="59"/>
        <v>0.79630509874513877</v>
      </c>
      <c r="J104" s="677">
        <f t="shared" ref="J104:Q104" si="67">J105</f>
        <v>0.35861326040107872</v>
      </c>
      <c r="K104" s="678">
        <f t="shared" si="67"/>
        <v>0.38587675199374422</v>
      </c>
      <c r="L104" s="679">
        <f t="shared" si="67"/>
        <v>5.1815086350315863E-2</v>
      </c>
      <c r="M104" s="676">
        <f t="shared" si="67"/>
        <v>4.3649054821127457E-2</v>
      </c>
      <c r="N104" s="680">
        <f t="shared" si="56"/>
        <v>0.12133537760480324</v>
      </c>
      <c r="O104" s="678">
        <f>O105</f>
        <v>0.12133537760480324</v>
      </c>
      <c r="P104" s="681">
        <f t="shared" si="67"/>
        <v>0</v>
      </c>
      <c r="Q104" s="676">
        <f t="shared" si="67"/>
        <v>4.1215984008263096E-2</v>
      </c>
      <c r="S104" s="136"/>
      <c r="T104" s="136"/>
      <c r="U104" s="136"/>
      <c r="AC104" s="134"/>
      <c r="AD104" s="134"/>
      <c r="AE104" s="134"/>
      <c r="AF104" s="134"/>
      <c r="AG104" s="134"/>
      <c r="AH104" s="134"/>
      <c r="AI104" s="134"/>
    </row>
    <row r="105" spans="1:35">
      <c r="A105" s="549"/>
      <c r="B105" s="563" t="s">
        <v>495</v>
      </c>
      <c r="C105" s="568" t="s">
        <v>640</v>
      </c>
      <c r="D105" s="682">
        <v>1.5177559668125828</v>
      </c>
      <c r="E105" s="683">
        <f t="shared" si="63"/>
        <v>0.51525045163325034</v>
      </c>
      <c r="F105" s="684">
        <f>IFERROR($D105*F124/100, 0)</f>
        <v>7.3588900155350606E-2</v>
      </c>
      <c r="G105" s="685">
        <f>IFERROR($D105*G124/100, 0)</f>
        <v>9.98350381710056E-2</v>
      </c>
      <c r="H105" s="686">
        <f>IFERROR($D105*H124/100, 0)</f>
        <v>0.34182651330689418</v>
      </c>
      <c r="I105" s="683">
        <f t="shared" si="59"/>
        <v>0.79630509874513877</v>
      </c>
      <c r="J105" s="684">
        <f t="shared" ref="J105:Q105" si="68">IFERROR($D105*J124/100, 0)</f>
        <v>0.35861326040107872</v>
      </c>
      <c r="K105" s="685">
        <f t="shared" si="68"/>
        <v>0.38587675199374422</v>
      </c>
      <c r="L105" s="686">
        <f t="shared" si="68"/>
        <v>5.1815086350315863E-2</v>
      </c>
      <c r="M105" s="683">
        <f t="shared" si="68"/>
        <v>4.3649054821127457E-2</v>
      </c>
      <c r="N105" s="687">
        <f t="shared" si="56"/>
        <v>0.12133537760480324</v>
      </c>
      <c r="O105" s="685">
        <f>IFERROR($D105*O124/100, 0)</f>
        <v>0.12133537760480324</v>
      </c>
      <c r="P105" s="688">
        <f t="shared" si="68"/>
        <v>0</v>
      </c>
      <c r="Q105" s="683">
        <f t="shared" si="68"/>
        <v>4.1215984008263096E-2</v>
      </c>
      <c r="R105" s="475" t="s">
        <v>1332</v>
      </c>
      <c r="S105" s="136"/>
      <c r="T105" s="136"/>
      <c r="U105" s="136"/>
      <c r="AC105" s="134"/>
      <c r="AD105" s="134"/>
      <c r="AE105" s="134"/>
      <c r="AF105" s="134"/>
      <c r="AG105" s="134"/>
      <c r="AH105" s="134"/>
      <c r="AI105" s="134"/>
    </row>
    <row r="106" spans="1:35">
      <c r="A106" s="549"/>
      <c r="B106" s="561" t="s">
        <v>168</v>
      </c>
      <c r="C106" s="567" t="s">
        <v>31</v>
      </c>
      <c r="D106" s="636">
        <f>D107+D108</f>
        <v>20.93341711827766</v>
      </c>
      <c r="E106" s="676">
        <f t="shared" si="63"/>
        <v>7.1065130760587287</v>
      </c>
      <c r="F106" s="677">
        <f>F107+F108</f>
        <v>1.0149636541784477</v>
      </c>
      <c r="G106" s="678">
        <f>G107+G108</f>
        <v>1.3769594999133994</v>
      </c>
      <c r="H106" s="679">
        <f>H107+H108</f>
        <v>4.7145899219668816</v>
      </c>
      <c r="I106" s="676">
        <f t="shared" si="59"/>
        <v>10.982916325112797</v>
      </c>
      <c r="J106" s="677">
        <f t="shared" ref="J106:Q106" si="69">J107+J108</f>
        <v>4.9461185646903756</v>
      </c>
      <c r="K106" s="678">
        <f t="shared" si="69"/>
        <v>5.3221461040901907</v>
      </c>
      <c r="L106" s="679">
        <f t="shared" si="69"/>
        <v>0.71465165633222982</v>
      </c>
      <c r="M106" s="676">
        <f t="shared" si="69"/>
        <v>0.60202291499346083</v>
      </c>
      <c r="N106" s="680">
        <f t="shared" si="56"/>
        <v>1.6734996443065966</v>
      </c>
      <c r="O106" s="678">
        <f>O107+O108</f>
        <v>1.6734996443065966</v>
      </c>
      <c r="P106" s="681">
        <f t="shared" si="69"/>
        <v>0</v>
      </c>
      <c r="Q106" s="676">
        <f t="shared" si="69"/>
        <v>0.56846515780607898</v>
      </c>
      <c r="R106" s="475"/>
      <c r="S106" s="136"/>
      <c r="T106" s="136"/>
      <c r="U106" s="136"/>
      <c r="AC106" s="134"/>
      <c r="AD106" s="134"/>
      <c r="AE106" s="134"/>
      <c r="AF106" s="134"/>
      <c r="AG106" s="134"/>
      <c r="AH106" s="134"/>
      <c r="AI106" s="134"/>
    </row>
    <row r="107" spans="1:35">
      <c r="A107" s="549"/>
      <c r="B107" s="563" t="s">
        <v>496</v>
      </c>
      <c r="C107" s="568" t="s">
        <v>593</v>
      </c>
      <c r="D107" s="682">
        <v>0</v>
      </c>
      <c r="E107" s="683">
        <f t="shared" si="63"/>
        <v>0</v>
      </c>
      <c r="F107" s="684">
        <f t="shared" ref="F107:H108" si="70">IFERROR($D107*F125/100, 0)</f>
        <v>0</v>
      </c>
      <c r="G107" s="685">
        <f t="shared" si="70"/>
        <v>0</v>
      </c>
      <c r="H107" s="686">
        <f t="shared" si="70"/>
        <v>0</v>
      </c>
      <c r="I107" s="683">
        <f t="shared" si="59"/>
        <v>0</v>
      </c>
      <c r="J107" s="684">
        <f t="shared" ref="J107:Q108" si="71">IFERROR($D107*J125/100, 0)</f>
        <v>0</v>
      </c>
      <c r="K107" s="685">
        <f t="shared" si="71"/>
        <v>0</v>
      </c>
      <c r="L107" s="686">
        <f t="shared" si="71"/>
        <v>0</v>
      </c>
      <c r="M107" s="683">
        <f t="shared" si="71"/>
        <v>0</v>
      </c>
      <c r="N107" s="687">
        <f t="shared" si="56"/>
        <v>0</v>
      </c>
      <c r="O107" s="685">
        <f>IFERROR($D107*O125/100, 0)</f>
        <v>0</v>
      </c>
      <c r="P107" s="688">
        <f t="shared" si="71"/>
        <v>0</v>
      </c>
      <c r="Q107" s="683">
        <f t="shared" si="71"/>
        <v>0</v>
      </c>
      <c r="R107" s="475" t="s">
        <v>1336</v>
      </c>
      <c r="S107" s="136"/>
      <c r="T107" s="136"/>
      <c r="U107" s="136"/>
      <c r="AC107" s="134"/>
      <c r="AD107" s="134"/>
      <c r="AE107" s="134"/>
      <c r="AF107" s="134"/>
      <c r="AG107" s="134"/>
      <c r="AH107" s="134"/>
      <c r="AI107" s="134"/>
    </row>
    <row r="108" spans="1:35" ht="26.5">
      <c r="A108" s="549"/>
      <c r="B108" s="563" t="s">
        <v>497</v>
      </c>
      <c r="C108" s="605" t="s">
        <v>595</v>
      </c>
      <c r="D108" s="682">
        <v>20.93341711827766</v>
      </c>
      <c r="E108" s="683">
        <f t="shared" si="63"/>
        <v>7.1065130760587287</v>
      </c>
      <c r="F108" s="684">
        <f t="shared" si="70"/>
        <v>1.0149636541784477</v>
      </c>
      <c r="G108" s="685">
        <f t="shared" si="70"/>
        <v>1.3769594999133994</v>
      </c>
      <c r="H108" s="686">
        <f t="shared" si="70"/>
        <v>4.7145899219668816</v>
      </c>
      <c r="I108" s="683">
        <f t="shared" si="59"/>
        <v>10.982916325112797</v>
      </c>
      <c r="J108" s="684">
        <f t="shared" si="71"/>
        <v>4.9461185646903756</v>
      </c>
      <c r="K108" s="685">
        <f t="shared" si="71"/>
        <v>5.3221461040901907</v>
      </c>
      <c r="L108" s="686">
        <f t="shared" si="71"/>
        <v>0.71465165633222982</v>
      </c>
      <c r="M108" s="683">
        <f t="shared" si="71"/>
        <v>0.60202291499346083</v>
      </c>
      <c r="N108" s="687">
        <f t="shared" si="56"/>
        <v>1.6734996443065966</v>
      </c>
      <c r="O108" s="685">
        <f>IFERROR($D108*O126/100, 0)</f>
        <v>1.6734996443065966</v>
      </c>
      <c r="P108" s="688">
        <f t="shared" si="71"/>
        <v>0</v>
      </c>
      <c r="Q108" s="683">
        <f t="shared" si="71"/>
        <v>0.56846515780607898</v>
      </c>
      <c r="R108" s="475" t="s">
        <v>1338</v>
      </c>
      <c r="S108" s="136"/>
      <c r="T108" s="136"/>
      <c r="U108" s="136"/>
      <c r="AC108" s="134"/>
      <c r="AD108" s="134"/>
      <c r="AE108" s="134"/>
      <c r="AF108" s="134"/>
      <c r="AG108" s="134"/>
      <c r="AH108" s="134"/>
      <c r="AI108" s="134"/>
    </row>
    <row r="109" spans="1:35">
      <c r="A109" s="549"/>
      <c r="B109" s="561" t="s">
        <v>170</v>
      </c>
      <c r="C109" s="573" t="s">
        <v>37</v>
      </c>
      <c r="D109" s="645">
        <f>D110+D111</f>
        <v>0</v>
      </c>
      <c r="E109" s="646">
        <f t="shared" si="63"/>
        <v>0</v>
      </c>
      <c r="F109" s="689">
        <f>F110+F111</f>
        <v>0</v>
      </c>
      <c r="G109" s="690">
        <f>G110+G111</f>
        <v>0</v>
      </c>
      <c r="H109" s="691">
        <f>H110+H111</f>
        <v>0</v>
      </c>
      <c r="I109" s="646">
        <f t="shared" si="59"/>
        <v>0</v>
      </c>
      <c r="J109" s="689">
        <f t="shared" ref="J109:Q109" si="72">J110+J111</f>
        <v>0</v>
      </c>
      <c r="K109" s="690">
        <f t="shared" si="72"/>
        <v>0</v>
      </c>
      <c r="L109" s="691">
        <f t="shared" si="72"/>
        <v>0</v>
      </c>
      <c r="M109" s="646">
        <f t="shared" si="72"/>
        <v>0</v>
      </c>
      <c r="N109" s="692">
        <f t="shared" si="56"/>
        <v>0</v>
      </c>
      <c r="O109" s="690">
        <f>O110+O111</f>
        <v>0</v>
      </c>
      <c r="P109" s="693">
        <f t="shared" si="72"/>
        <v>0</v>
      </c>
      <c r="Q109" s="646">
        <f t="shared" si="72"/>
        <v>0</v>
      </c>
      <c r="R109" s="475"/>
      <c r="S109" s="136"/>
      <c r="T109" s="136"/>
      <c r="U109" s="136"/>
      <c r="AC109" s="134"/>
      <c r="AD109" s="134"/>
      <c r="AE109" s="134"/>
      <c r="AF109" s="134"/>
      <c r="AG109" s="134"/>
      <c r="AH109" s="134"/>
      <c r="AI109" s="134"/>
    </row>
    <row r="110" spans="1:35">
      <c r="A110" s="549"/>
      <c r="B110" s="579" t="s">
        <v>641</v>
      </c>
      <c r="C110" s="580" t="s">
        <v>39</v>
      </c>
      <c r="D110" s="694">
        <v>0</v>
      </c>
      <c r="E110" s="683">
        <f t="shared" si="63"/>
        <v>0</v>
      </c>
      <c r="F110" s="684">
        <f t="shared" ref="F110:H111" si="73">IFERROR($D110*F127/100, 0)</f>
        <v>0</v>
      </c>
      <c r="G110" s="685">
        <f t="shared" si="73"/>
        <v>0</v>
      </c>
      <c r="H110" s="686">
        <f t="shared" si="73"/>
        <v>0</v>
      </c>
      <c r="I110" s="683">
        <f t="shared" si="59"/>
        <v>0</v>
      </c>
      <c r="J110" s="684">
        <f t="shared" ref="J110:Q111" si="74">IFERROR($D110*J127/100, 0)</f>
        <v>0</v>
      </c>
      <c r="K110" s="685">
        <f t="shared" si="74"/>
        <v>0</v>
      </c>
      <c r="L110" s="686">
        <f t="shared" si="74"/>
        <v>0</v>
      </c>
      <c r="M110" s="683">
        <f t="shared" si="74"/>
        <v>0</v>
      </c>
      <c r="N110" s="687">
        <f t="shared" si="56"/>
        <v>0</v>
      </c>
      <c r="O110" s="685">
        <f>IFERROR($D110*O127/100, 0)</f>
        <v>0</v>
      </c>
      <c r="P110" s="688">
        <f t="shared" si="74"/>
        <v>0</v>
      </c>
      <c r="Q110" s="683">
        <f t="shared" si="74"/>
        <v>0</v>
      </c>
      <c r="R110" s="136" t="s">
        <v>1340</v>
      </c>
      <c r="S110" s="136"/>
      <c r="T110" s="136"/>
      <c r="U110" s="136"/>
      <c r="AC110" s="134"/>
      <c r="AD110" s="134"/>
      <c r="AE110" s="134"/>
      <c r="AF110" s="134"/>
      <c r="AG110" s="134"/>
      <c r="AH110" s="134"/>
      <c r="AI110" s="134"/>
    </row>
    <row r="111" spans="1:35">
      <c r="A111" s="549"/>
      <c r="B111" s="579" t="s">
        <v>642</v>
      </c>
      <c r="C111" s="584" t="s">
        <v>643</v>
      </c>
      <c r="D111" s="694">
        <v>0</v>
      </c>
      <c r="E111" s="683">
        <f t="shared" si="63"/>
        <v>0</v>
      </c>
      <c r="F111" s="684">
        <f t="shared" si="73"/>
        <v>0</v>
      </c>
      <c r="G111" s="685">
        <f t="shared" si="73"/>
        <v>0</v>
      </c>
      <c r="H111" s="686">
        <f t="shared" si="73"/>
        <v>0</v>
      </c>
      <c r="I111" s="683">
        <f t="shared" si="59"/>
        <v>0</v>
      </c>
      <c r="J111" s="684">
        <f t="shared" si="74"/>
        <v>0</v>
      </c>
      <c r="K111" s="685">
        <f t="shared" si="74"/>
        <v>0</v>
      </c>
      <c r="L111" s="686">
        <f t="shared" si="74"/>
        <v>0</v>
      </c>
      <c r="M111" s="683">
        <f t="shared" si="74"/>
        <v>0</v>
      </c>
      <c r="N111" s="687">
        <f t="shared" si="56"/>
        <v>0</v>
      </c>
      <c r="O111" s="685">
        <f>IFERROR($D111*O128/100, 0)</f>
        <v>0</v>
      </c>
      <c r="P111" s="688">
        <f t="shared" si="74"/>
        <v>0</v>
      </c>
      <c r="Q111" s="683">
        <f t="shared" si="74"/>
        <v>0</v>
      </c>
      <c r="R111" s="136" t="s">
        <v>1342</v>
      </c>
      <c r="S111" s="136"/>
      <c r="T111" s="136"/>
      <c r="U111" s="136"/>
      <c r="AC111" s="134"/>
      <c r="AD111" s="134"/>
      <c r="AE111" s="134"/>
      <c r="AF111" s="134"/>
      <c r="AG111" s="134"/>
      <c r="AH111" s="134"/>
      <c r="AI111" s="134"/>
    </row>
    <row r="112" spans="1:35">
      <c r="A112" s="549"/>
      <c r="B112" s="585" t="s">
        <v>172</v>
      </c>
      <c r="C112" s="586" t="s">
        <v>596</v>
      </c>
      <c r="D112" s="645">
        <f>D113+D114+D115</f>
        <v>0</v>
      </c>
      <c r="E112" s="646">
        <f t="shared" ref="E112:Q112" si="75">E113+E114+E115</f>
        <v>0</v>
      </c>
      <c r="F112" s="645">
        <f t="shared" si="75"/>
        <v>0</v>
      </c>
      <c r="G112" s="695">
        <f t="shared" si="75"/>
        <v>0</v>
      </c>
      <c r="H112" s="696">
        <f t="shared" si="75"/>
        <v>0</v>
      </c>
      <c r="I112" s="646">
        <f t="shared" si="75"/>
        <v>0</v>
      </c>
      <c r="J112" s="695">
        <f t="shared" si="75"/>
        <v>0</v>
      </c>
      <c r="K112" s="695">
        <f t="shared" si="75"/>
        <v>0</v>
      </c>
      <c r="L112" s="697">
        <f t="shared" si="75"/>
        <v>0</v>
      </c>
      <c r="M112" s="698">
        <f t="shared" si="75"/>
        <v>0</v>
      </c>
      <c r="N112" s="692">
        <f t="shared" si="56"/>
        <v>0</v>
      </c>
      <c r="O112" s="695">
        <f>O113+O114+O115</f>
        <v>0</v>
      </c>
      <c r="P112" s="699">
        <f t="shared" si="75"/>
        <v>0</v>
      </c>
      <c r="Q112" s="698">
        <f t="shared" si="75"/>
        <v>0</v>
      </c>
      <c r="S112" s="136"/>
      <c r="T112" s="136"/>
      <c r="U112" s="136"/>
      <c r="AC112" s="134"/>
      <c r="AD112" s="134"/>
      <c r="AE112" s="134"/>
      <c r="AF112" s="134"/>
      <c r="AG112" s="134"/>
      <c r="AH112" s="134"/>
      <c r="AI112" s="134"/>
    </row>
    <row r="113" spans="1:35">
      <c r="A113" s="549"/>
      <c r="B113" s="587" t="s">
        <v>501</v>
      </c>
      <c r="C113" s="588" t="s">
        <v>1360</v>
      </c>
      <c r="D113" s="700">
        <v>0</v>
      </c>
      <c r="E113" s="683">
        <f>SUM(F113:H113)</f>
        <v>0</v>
      </c>
      <c r="F113" s="684">
        <f t="shared" ref="F113:H115" si="76">IFERROR($D113*F129/100, 0)</f>
        <v>0</v>
      </c>
      <c r="G113" s="685">
        <f t="shared" si="76"/>
        <v>0</v>
      </c>
      <c r="H113" s="686">
        <f t="shared" si="76"/>
        <v>0</v>
      </c>
      <c r="I113" s="683">
        <f t="shared" si="59"/>
        <v>0</v>
      </c>
      <c r="J113" s="684">
        <f t="shared" ref="J113:Q115" si="77">IFERROR($D113*J129/100, 0)</f>
        <v>0</v>
      </c>
      <c r="K113" s="685">
        <f t="shared" si="77"/>
        <v>0</v>
      </c>
      <c r="L113" s="686">
        <f t="shared" si="77"/>
        <v>0</v>
      </c>
      <c r="M113" s="683">
        <f t="shared" si="77"/>
        <v>0</v>
      </c>
      <c r="N113" s="687">
        <f t="shared" si="56"/>
        <v>0</v>
      </c>
      <c r="O113" s="685">
        <f>IFERROR($D113*O129/100, 0)</f>
        <v>0</v>
      </c>
      <c r="P113" s="688">
        <f t="shared" si="77"/>
        <v>0</v>
      </c>
      <c r="Q113" s="683">
        <f t="shared" si="77"/>
        <v>0</v>
      </c>
      <c r="R113" s="136" t="s">
        <v>1344</v>
      </c>
      <c r="S113" s="136"/>
      <c r="T113" s="136"/>
      <c r="U113" s="136"/>
      <c r="AC113" s="134"/>
      <c r="AD113" s="134"/>
      <c r="AE113" s="134"/>
      <c r="AF113" s="134"/>
      <c r="AG113" s="134"/>
      <c r="AH113" s="134"/>
      <c r="AI113" s="134"/>
    </row>
    <row r="114" spans="1:35">
      <c r="A114" s="549"/>
      <c r="B114" s="579" t="s">
        <v>502</v>
      </c>
      <c r="C114" s="588" t="s">
        <v>1360</v>
      </c>
      <c r="D114" s="700">
        <v>0</v>
      </c>
      <c r="E114" s="683">
        <f>SUM(F114:H114)</f>
        <v>0</v>
      </c>
      <c r="F114" s="684">
        <f t="shared" si="76"/>
        <v>0</v>
      </c>
      <c r="G114" s="685">
        <f t="shared" si="76"/>
        <v>0</v>
      </c>
      <c r="H114" s="686">
        <f t="shared" si="76"/>
        <v>0</v>
      </c>
      <c r="I114" s="683">
        <f t="shared" si="59"/>
        <v>0</v>
      </c>
      <c r="J114" s="684">
        <f t="shared" si="77"/>
        <v>0</v>
      </c>
      <c r="K114" s="685">
        <f t="shared" si="77"/>
        <v>0</v>
      </c>
      <c r="L114" s="686">
        <f t="shared" si="77"/>
        <v>0</v>
      </c>
      <c r="M114" s="683">
        <f t="shared" si="77"/>
        <v>0</v>
      </c>
      <c r="N114" s="687">
        <f t="shared" si="56"/>
        <v>0</v>
      </c>
      <c r="O114" s="685">
        <f>IFERROR($D114*O130/100, 0)</f>
        <v>0</v>
      </c>
      <c r="P114" s="688">
        <f t="shared" si="77"/>
        <v>0</v>
      </c>
      <c r="Q114" s="683">
        <f t="shared" si="77"/>
        <v>0</v>
      </c>
      <c r="R114" s="136" t="s">
        <v>1346</v>
      </c>
      <c r="S114" s="136"/>
      <c r="T114" s="136"/>
      <c r="U114" s="136"/>
      <c r="AC114" s="134"/>
      <c r="AD114" s="134"/>
      <c r="AE114" s="134"/>
      <c r="AF114" s="134"/>
      <c r="AG114" s="134"/>
      <c r="AH114" s="134"/>
      <c r="AI114" s="134"/>
    </row>
    <row r="115" spans="1:35" ht="15" thickBot="1">
      <c r="A115" s="549"/>
      <c r="B115" s="625" t="s">
        <v>503</v>
      </c>
      <c r="C115" s="590" t="s">
        <v>1360</v>
      </c>
      <c r="D115" s="682">
        <v>0</v>
      </c>
      <c r="E115" s="683">
        <f>SUM(F115:H115)</f>
        <v>0</v>
      </c>
      <c r="F115" s="684">
        <f t="shared" si="76"/>
        <v>0</v>
      </c>
      <c r="G115" s="685">
        <f t="shared" si="76"/>
        <v>0</v>
      </c>
      <c r="H115" s="686">
        <f t="shared" si="76"/>
        <v>0</v>
      </c>
      <c r="I115" s="683">
        <f t="shared" si="59"/>
        <v>0</v>
      </c>
      <c r="J115" s="684">
        <f t="shared" si="77"/>
        <v>0</v>
      </c>
      <c r="K115" s="685">
        <f t="shared" si="77"/>
        <v>0</v>
      </c>
      <c r="L115" s="686">
        <f t="shared" si="77"/>
        <v>0</v>
      </c>
      <c r="M115" s="683">
        <f t="shared" si="77"/>
        <v>0</v>
      </c>
      <c r="N115" s="687">
        <f t="shared" si="56"/>
        <v>0</v>
      </c>
      <c r="O115" s="685">
        <f>IFERROR($D115*O131/100, 0)</f>
        <v>0</v>
      </c>
      <c r="P115" s="688">
        <f t="shared" si="77"/>
        <v>0</v>
      </c>
      <c r="Q115" s="683">
        <f t="shared" si="77"/>
        <v>0</v>
      </c>
      <c r="R115" s="136" t="s">
        <v>1348</v>
      </c>
      <c r="S115" s="136"/>
      <c r="T115" s="136"/>
      <c r="U115" s="136"/>
      <c r="AC115" s="134"/>
      <c r="AD115" s="134"/>
      <c r="AE115" s="134"/>
      <c r="AF115" s="134"/>
      <c r="AG115" s="134"/>
      <c r="AH115" s="134"/>
      <c r="AI115" s="134"/>
    </row>
    <row r="116" spans="1:35" ht="65.5" thickBot="1">
      <c r="A116" s="549"/>
      <c r="B116" s="551" t="s">
        <v>76</v>
      </c>
      <c r="C116" s="633" t="s">
        <v>644</v>
      </c>
      <c r="D116" s="141" t="s">
        <v>246</v>
      </c>
      <c r="E116" s="142" t="s">
        <v>247</v>
      </c>
      <c r="F116" s="143" t="s">
        <v>248</v>
      </c>
      <c r="G116" s="144" t="s">
        <v>249</v>
      </c>
      <c r="H116" s="145" t="s">
        <v>250</v>
      </c>
      <c r="I116" s="142" t="s">
        <v>251</v>
      </c>
      <c r="J116" s="143" t="s">
        <v>252</v>
      </c>
      <c r="K116" s="144" t="s">
        <v>253</v>
      </c>
      <c r="L116" s="634" t="s">
        <v>254</v>
      </c>
      <c r="M116" s="142" t="s">
        <v>255</v>
      </c>
      <c r="N116" s="146" t="s">
        <v>256</v>
      </c>
      <c r="O116" s="148" t="s">
        <v>257</v>
      </c>
      <c r="P116" s="497" t="s">
        <v>258</v>
      </c>
      <c r="Q116" s="150" t="s">
        <v>259</v>
      </c>
      <c r="S116" s="136"/>
      <c r="T116" s="136"/>
      <c r="U116" s="136"/>
      <c r="AC116" s="134"/>
      <c r="AD116" s="134"/>
      <c r="AE116" s="134"/>
      <c r="AF116" s="134"/>
      <c r="AG116" s="134"/>
      <c r="AH116" s="134"/>
      <c r="AI116" s="134"/>
    </row>
    <row r="117" spans="1:35" s="134" customFormat="1">
      <c r="A117" s="549"/>
      <c r="B117" s="397" t="s">
        <v>205</v>
      </c>
      <c r="C117" s="635" t="s">
        <v>645</v>
      </c>
      <c r="D117" s="636">
        <f t="shared" ref="D117:D132" si="78">O117+E117+I117+M117+P117+Q117</f>
        <v>100.00000000000001</v>
      </c>
      <c r="E117" s="637">
        <f t="shared" ref="E117:E132" si="79">SUM(F117:H117)</f>
        <v>33.948174996493037</v>
      </c>
      <c r="F117" s="638">
        <f>'6'!F117</f>
        <v>4.8485330820272496</v>
      </c>
      <c r="G117" s="639">
        <f>'6'!G117</f>
        <v>6.5778056785154799</v>
      </c>
      <c r="H117" s="640">
        <f>'6'!H117</f>
        <v>22.521836235950303</v>
      </c>
      <c r="I117" s="637">
        <f t="shared" ref="I117:I132" si="80">SUM(J117:L117)</f>
        <v>52.465950795597763</v>
      </c>
      <c r="J117" s="638">
        <f>'6'!J117</f>
        <v>23.627860357169091</v>
      </c>
      <c r="K117" s="639">
        <f>'6'!K117</f>
        <v>25.424163069120947</v>
      </c>
      <c r="L117" s="640">
        <f>'6'!L117</f>
        <v>3.4139273693077268</v>
      </c>
      <c r="M117" s="641">
        <f>'6'!M117</f>
        <v>2.8758941342061859</v>
      </c>
      <c r="N117" s="642">
        <f t="shared" ref="N117:N132" si="81">+O117+P117</f>
        <v>7.9943930551377047</v>
      </c>
      <c r="O117" s="639">
        <f>'6'!O117</f>
        <v>7.9943930551377047</v>
      </c>
      <c r="P117" s="643">
        <f>'6'!P117</f>
        <v>0</v>
      </c>
      <c r="Q117" s="641">
        <f>'6'!Q117</f>
        <v>2.7155870185653219</v>
      </c>
      <c r="R117" s="136"/>
      <c r="S117" s="136"/>
      <c r="T117" s="136"/>
      <c r="U117" s="136"/>
    </row>
    <row r="118" spans="1:35" s="134" customFormat="1">
      <c r="A118" s="549"/>
      <c r="B118" s="427" t="s">
        <v>207</v>
      </c>
      <c r="C118" s="644" t="s">
        <v>646</v>
      </c>
      <c r="D118" s="645">
        <f t="shared" si="78"/>
        <v>100.00000000000001</v>
      </c>
      <c r="E118" s="646">
        <f t="shared" si="79"/>
        <v>33.948174996493037</v>
      </c>
      <c r="F118" s="647">
        <f>'6'!F118</f>
        <v>4.8485330820272496</v>
      </c>
      <c r="G118" s="648">
        <f>'6'!G118</f>
        <v>6.5778056785154799</v>
      </c>
      <c r="H118" s="649">
        <f>'6'!H118</f>
        <v>22.521836235950303</v>
      </c>
      <c r="I118" s="646">
        <f t="shared" si="80"/>
        <v>52.465950795597763</v>
      </c>
      <c r="J118" s="647">
        <f>'6'!J118</f>
        <v>23.627860357169091</v>
      </c>
      <c r="K118" s="648">
        <f>'6'!K118</f>
        <v>25.424163069120947</v>
      </c>
      <c r="L118" s="649">
        <f>'6'!L118</f>
        <v>3.4139273693077268</v>
      </c>
      <c r="M118" s="650">
        <f>'6'!M118</f>
        <v>2.8758941342061859</v>
      </c>
      <c r="N118" s="642">
        <f t="shared" si="81"/>
        <v>7.9943930551377047</v>
      </c>
      <c r="O118" s="648">
        <f>'6'!O118</f>
        <v>7.9943930551377047</v>
      </c>
      <c r="P118" s="651">
        <f>'6'!P118</f>
        <v>0</v>
      </c>
      <c r="Q118" s="650">
        <f>'6'!Q118</f>
        <v>2.7155870185653219</v>
      </c>
      <c r="R118" s="136"/>
      <c r="S118" s="136"/>
      <c r="T118" s="136"/>
      <c r="U118" s="136"/>
    </row>
    <row r="119" spans="1:35" s="134" customFormat="1">
      <c r="A119" s="549"/>
      <c r="B119" s="427" t="s">
        <v>215</v>
      </c>
      <c r="C119" s="644" t="s">
        <v>647</v>
      </c>
      <c r="D119" s="645">
        <f t="shared" si="78"/>
        <v>100.00000000000001</v>
      </c>
      <c r="E119" s="646">
        <f t="shared" si="79"/>
        <v>33.948174996493037</v>
      </c>
      <c r="F119" s="647">
        <f>'6'!F119</f>
        <v>4.8485330820272496</v>
      </c>
      <c r="G119" s="648">
        <f>'6'!G119</f>
        <v>6.5778056785154799</v>
      </c>
      <c r="H119" s="649">
        <f>'6'!H119</f>
        <v>22.521836235950303</v>
      </c>
      <c r="I119" s="646">
        <f t="shared" si="80"/>
        <v>52.465950795597763</v>
      </c>
      <c r="J119" s="647">
        <f>'6'!J119</f>
        <v>23.627860357169091</v>
      </c>
      <c r="K119" s="648">
        <f>'6'!K119</f>
        <v>25.424163069120947</v>
      </c>
      <c r="L119" s="649">
        <f>'6'!L119</f>
        <v>3.4139273693077268</v>
      </c>
      <c r="M119" s="650">
        <f>'6'!M119</f>
        <v>2.8758941342061859</v>
      </c>
      <c r="N119" s="642">
        <f t="shared" si="81"/>
        <v>7.9943930551377047</v>
      </c>
      <c r="O119" s="648">
        <f>'6'!O119</f>
        <v>7.9943930551377047</v>
      </c>
      <c r="P119" s="651">
        <f>'6'!P119</f>
        <v>0</v>
      </c>
      <c r="Q119" s="650">
        <f>'6'!Q119</f>
        <v>2.7155870185653219</v>
      </c>
      <c r="R119" s="136"/>
      <c r="S119" s="136"/>
      <c r="T119" s="136"/>
      <c r="U119" s="136"/>
    </row>
    <row r="120" spans="1:35" s="134" customFormat="1">
      <c r="A120" s="549"/>
      <c r="B120" s="431" t="s">
        <v>648</v>
      </c>
      <c r="C120" s="644" t="s">
        <v>649</v>
      </c>
      <c r="D120" s="645">
        <f t="shared" si="78"/>
        <v>100.00000000000001</v>
      </c>
      <c r="E120" s="646">
        <f t="shared" si="79"/>
        <v>33.948174996493037</v>
      </c>
      <c r="F120" s="647">
        <f>'6'!F120</f>
        <v>4.8485330820272496</v>
      </c>
      <c r="G120" s="648">
        <f>'6'!G120</f>
        <v>6.5778056785154799</v>
      </c>
      <c r="H120" s="649">
        <f>'6'!H120</f>
        <v>22.521836235950303</v>
      </c>
      <c r="I120" s="646">
        <f t="shared" si="80"/>
        <v>52.465950795597763</v>
      </c>
      <c r="J120" s="647">
        <f>'6'!J120</f>
        <v>23.627860357169091</v>
      </c>
      <c r="K120" s="648">
        <f>'6'!K120</f>
        <v>25.424163069120947</v>
      </c>
      <c r="L120" s="649">
        <f>'6'!L120</f>
        <v>3.4139273693077268</v>
      </c>
      <c r="M120" s="650">
        <f>'6'!M120</f>
        <v>2.8758941342061859</v>
      </c>
      <c r="N120" s="642">
        <f t="shared" si="81"/>
        <v>7.9943930551377047</v>
      </c>
      <c r="O120" s="648">
        <f>'6'!O120</f>
        <v>7.9943930551377047</v>
      </c>
      <c r="P120" s="651">
        <f>'6'!P120</f>
        <v>0</v>
      </c>
      <c r="Q120" s="650">
        <f>'6'!Q120</f>
        <v>2.7155870185653219</v>
      </c>
      <c r="R120" s="136"/>
      <c r="S120" s="136"/>
      <c r="T120" s="136"/>
      <c r="U120" s="136"/>
    </row>
    <row r="121" spans="1:35" s="134" customFormat="1">
      <c r="A121" s="549"/>
      <c r="B121" s="427" t="s">
        <v>650</v>
      </c>
      <c r="C121" s="644" t="s">
        <v>651</v>
      </c>
      <c r="D121" s="645">
        <f t="shared" si="78"/>
        <v>100.00000000000001</v>
      </c>
      <c r="E121" s="646">
        <f t="shared" si="79"/>
        <v>33.948174996493037</v>
      </c>
      <c r="F121" s="647">
        <f>'6'!F121</f>
        <v>4.8485330820272496</v>
      </c>
      <c r="G121" s="648">
        <f>'6'!G121</f>
        <v>6.5778056785154799</v>
      </c>
      <c r="H121" s="649">
        <f>'6'!H121</f>
        <v>22.521836235950303</v>
      </c>
      <c r="I121" s="646">
        <f t="shared" si="80"/>
        <v>52.465950795597763</v>
      </c>
      <c r="J121" s="647">
        <f>'6'!J121</f>
        <v>23.627860357169091</v>
      </c>
      <c r="K121" s="648">
        <f>'6'!K121</f>
        <v>25.424163069120947</v>
      </c>
      <c r="L121" s="649">
        <f>'6'!L121</f>
        <v>3.4139273693077268</v>
      </c>
      <c r="M121" s="650">
        <f>'6'!M121</f>
        <v>2.8758941342061859</v>
      </c>
      <c r="N121" s="642">
        <f t="shared" si="81"/>
        <v>7.9943930551377047</v>
      </c>
      <c r="O121" s="648">
        <f>'6'!O121</f>
        <v>7.9943930551377047</v>
      </c>
      <c r="P121" s="651">
        <f>'6'!P121</f>
        <v>0</v>
      </c>
      <c r="Q121" s="650">
        <f>'6'!Q121</f>
        <v>2.7155870185653219</v>
      </c>
      <c r="R121" s="136"/>
      <c r="S121" s="136"/>
      <c r="T121" s="136"/>
      <c r="U121" s="136"/>
    </row>
    <row r="122" spans="1:35" s="134" customFormat="1">
      <c r="A122" s="549"/>
      <c r="B122" s="427" t="s">
        <v>652</v>
      </c>
      <c r="C122" s="644" t="s">
        <v>653</v>
      </c>
      <c r="D122" s="645">
        <f t="shared" si="78"/>
        <v>100.00000000000001</v>
      </c>
      <c r="E122" s="646">
        <f t="shared" si="79"/>
        <v>33.948174996493037</v>
      </c>
      <c r="F122" s="647">
        <f>'6'!F122</f>
        <v>4.8485330820272496</v>
      </c>
      <c r="G122" s="648">
        <f>'6'!G122</f>
        <v>6.5778056785154799</v>
      </c>
      <c r="H122" s="649">
        <f>'6'!H122</f>
        <v>22.521836235950303</v>
      </c>
      <c r="I122" s="646">
        <f t="shared" si="80"/>
        <v>52.465950795597763</v>
      </c>
      <c r="J122" s="647">
        <f>'6'!J122</f>
        <v>23.627860357169091</v>
      </c>
      <c r="K122" s="648">
        <f>'6'!K122</f>
        <v>25.424163069120947</v>
      </c>
      <c r="L122" s="649">
        <f>'6'!L122</f>
        <v>3.4139273693077268</v>
      </c>
      <c r="M122" s="650">
        <f>'6'!M122</f>
        <v>2.8758941342061859</v>
      </c>
      <c r="N122" s="642">
        <f t="shared" si="81"/>
        <v>7.9943930551377047</v>
      </c>
      <c r="O122" s="648">
        <f>'6'!O122</f>
        <v>7.9943930551377047</v>
      </c>
      <c r="P122" s="651">
        <f>'6'!P122</f>
        <v>0</v>
      </c>
      <c r="Q122" s="650">
        <f>'6'!Q122</f>
        <v>2.7155870185653219</v>
      </c>
      <c r="R122" s="136"/>
      <c r="S122" s="136"/>
      <c r="T122" s="136"/>
      <c r="U122" s="136"/>
    </row>
    <row r="123" spans="1:35" s="134" customFormat="1">
      <c r="A123" s="549"/>
      <c r="B123" s="427" t="s">
        <v>654</v>
      </c>
      <c r="C123" s="644" t="s">
        <v>655</v>
      </c>
      <c r="D123" s="645">
        <f t="shared" si="78"/>
        <v>100.00000000000001</v>
      </c>
      <c r="E123" s="646">
        <f t="shared" si="79"/>
        <v>33.948174996493037</v>
      </c>
      <c r="F123" s="647">
        <f>'6'!F123</f>
        <v>4.8485330820272496</v>
      </c>
      <c r="G123" s="648">
        <f>'6'!G123</f>
        <v>6.5778056785154799</v>
      </c>
      <c r="H123" s="649">
        <f>'6'!H123</f>
        <v>22.521836235950303</v>
      </c>
      <c r="I123" s="646">
        <f t="shared" si="80"/>
        <v>52.465950795597763</v>
      </c>
      <c r="J123" s="647">
        <f>'6'!J123</f>
        <v>23.627860357169091</v>
      </c>
      <c r="K123" s="648">
        <f>'6'!K123</f>
        <v>25.424163069120947</v>
      </c>
      <c r="L123" s="649">
        <f>'6'!L123</f>
        <v>3.4139273693077268</v>
      </c>
      <c r="M123" s="650">
        <f>'6'!M123</f>
        <v>2.8758941342061859</v>
      </c>
      <c r="N123" s="642">
        <f t="shared" si="81"/>
        <v>7.9943930551377047</v>
      </c>
      <c r="O123" s="648">
        <f>'6'!O123</f>
        <v>7.9943930551377047</v>
      </c>
      <c r="P123" s="651">
        <f>'6'!P123</f>
        <v>0</v>
      </c>
      <c r="Q123" s="650">
        <f>'6'!Q123</f>
        <v>2.7155870185653219</v>
      </c>
      <c r="R123" s="136"/>
      <c r="S123" s="136"/>
      <c r="T123" s="136"/>
      <c r="U123" s="136"/>
    </row>
    <row r="124" spans="1:35" s="134" customFormat="1">
      <c r="A124" s="549"/>
      <c r="B124" s="431" t="s">
        <v>656</v>
      </c>
      <c r="C124" s="644" t="s">
        <v>657</v>
      </c>
      <c r="D124" s="645">
        <f t="shared" si="78"/>
        <v>100.00000000000001</v>
      </c>
      <c r="E124" s="646">
        <f t="shared" si="79"/>
        <v>33.948174996493037</v>
      </c>
      <c r="F124" s="647">
        <f>'6'!F124</f>
        <v>4.8485330820272496</v>
      </c>
      <c r="G124" s="648">
        <f>'6'!G124</f>
        <v>6.5778056785154799</v>
      </c>
      <c r="H124" s="649">
        <f>'6'!H124</f>
        <v>22.521836235950303</v>
      </c>
      <c r="I124" s="646">
        <f t="shared" si="80"/>
        <v>52.465950795597763</v>
      </c>
      <c r="J124" s="647">
        <f>'6'!J124</f>
        <v>23.627860357169091</v>
      </c>
      <c r="K124" s="648">
        <f>'6'!K124</f>
        <v>25.424163069120947</v>
      </c>
      <c r="L124" s="649">
        <f>'6'!L124</f>
        <v>3.4139273693077268</v>
      </c>
      <c r="M124" s="650">
        <f>'6'!M124</f>
        <v>2.8758941342061859</v>
      </c>
      <c r="N124" s="642">
        <f t="shared" si="81"/>
        <v>7.9943930551377047</v>
      </c>
      <c r="O124" s="648">
        <f>'6'!O124</f>
        <v>7.9943930551377047</v>
      </c>
      <c r="P124" s="651">
        <f>'6'!P124</f>
        <v>0</v>
      </c>
      <c r="Q124" s="650">
        <f>'6'!Q124</f>
        <v>2.7155870185653219</v>
      </c>
      <c r="R124" s="136"/>
      <c r="S124" s="136"/>
      <c r="T124" s="136"/>
      <c r="U124" s="136"/>
    </row>
    <row r="125" spans="1:35" s="134" customFormat="1">
      <c r="A125" s="549"/>
      <c r="B125" s="431" t="s">
        <v>658</v>
      </c>
      <c r="C125" s="644" t="s">
        <v>659</v>
      </c>
      <c r="D125" s="645">
        <f t="shared" si="78"/>
        <v>100.00000000000001</v>
      </c>
      <c r="E125" s="646">
        <f t="shared" si="79"/>
        <v>33.948174996493037</v>
      </c>
      <c r="F125" s="647">
        <f>'6'!F125</f>
        <v>4.8485330820272496</v>
      </c>
      <c r="G125" s="648">
        <f>'6'!G125</f>
        <v>6.5778056785154799</v>
      </c>
      <c r="H125" s="649">
        <f>'6'!H125</f>
        <v>22.521836235950303</v>
      </c>
      <c r="I125" s="646">
        <f t="shared" si="80"/>
        <v>52.465950795597763</v>
      </c>
      <c r="J125" s="647">
        <f>'6'!J125</f>
        <v>23.627860357169091</v>
      </c>
      <c r="K125" s="648">
        <f>'6'!K125</f>
        <v>25.424163069120947</v>
      </c>
      <c r="L125" s="649">
        <f>'6'!L125</f>
        <v>3.4139273693077268</v>
      </c>
      <c r="M125" s="650">
        <f>'6'!M125</f>
        <v>2.8758941342061859</v>
      </c>
      <c r="N125" s="642">
        <f t="shared" si="81"/>
        <v>7.9943930551377047</v>
      </c>
      <c r="O125" s="648">
        <f>'6'!O125</f>
        <v>7.9943930551377047</v>
      </c>
      <c r="P125" s="651">
        <f>'6'!P125</f>
        <v>0</v>
      </c>
      <c r="Q125" s="650">
        <f>'6'!Q125</f>
        <v>2.7155870185653219</v>
      </c>
      <c r="R125" s="136"/>
      <c r="S125" s="136"/>
      <c r="T125" s="136"/>
      <c r="U125" s="136"/>
    </row>
    <row r="126" spans="1:35" s="134" customFormat="1">
      <c r="A126" s="549"/>
      <c r="B126" s="431" t="s">
        <v>660</v>
      </c>
      <c r="C126" s="644" t="s">
        <v>661</v>
      </c>
      <c r="D126" s="645">
        <f t="shared" si="78"/>
        <v>100.00000000000001</v>
      </c>
      <c r="E126" s="646">
        <f t="shared" si="79"/>
        <v>33.948174996493037</v>
      </c>
      <c r="F126" s="647">
        <f>'6'!F126</f>
        <v>4.8485330820272496</v>
      </c>
      <c r="G126" s="648">
        <f>'6'!G126</f>
        <v>6.5778056785154799</v>
      </c>
      <c r="H126" s="649">
        <f>'6'!H126</f>
        <v>22.521836235950303</v>
      </c>
      <c r="I126" s="646">
        <f t="shared" si="80"/>
        <v>52.465950795597763</v>
      </c>
      <c r="J126" s="647">
        <f>'6'!J126</f>
        <v>23.627860357169091</v>
      </c>
      <c r="K126" s="648">
        <f>'6'!K126</f>
        <v>25.424163069120947</v>
      </c>
      <c r="L126" s="649">
        <f>'6'!L126</f>
        <v>3.4139273693077268</v>
      </c>
      <c r="M126" s="650">
        <f>'6'!M126</f>
        <v>2.8758941342061859</v>
      </c>
      <c r="N126" s="642">
        <f t="shared" si="81"/>
        <v>7.9943930551377047</v>
      </c>
      <c r="O126" s="648">
        <f>'6'!O126</f>
        <v>7.9943930551377047</v>
      </c>
      <c r="P126" s="651">
        <f>'6'!P126</f>
        <v>0</v>
      </c>
      <c r="Q126" s="650">
        <f>'6'!Q126</f>
        <v>2.7155870185653219</v>
      </c>
      <c r="R126" s="136"/>
      <c r="S126" s="136"/>
      <c r="T126" s="136"/>
      <c r="U126" s="136"/>
    </row>
    <row r="127" spans="1:35" s="134" customFormat="1">
      <c r="A127" s="549"/>
      <c r="B127" s="431" t="s">
        <v>662</v>
      </c>
      <c r="C127" s="644" t="s">
        <v>663</v>
      </c>
      <c r="D127" s="645">
        <f t="shared" si="78"/>
        <v>100.00000000000001</v>
      </c>
      <c r="E127" s="646">
        <f t="shared" si="79"/>
        <v>33.948174996493037</v>
      </c>
      <c r="F127" s="647">
        <f>'6'!F127</f>
        <v>4.8485330820272496</v>
      </c>
      <c r="G127" s="648">
        <f>'6'!G127</f>
        <v>6.5778056785154799</v>
      </c>
      <c r="H127" s="649">
        <f>'6'!H127</f>
        <v>22.521836235950303</v>
      </c>
      <c r="I127" s="646">
        <f t="shared" si="80"/>
        <v>52.465950795597763</v>
      </c>
      <c r="J127" s="647">
        <f>'6'!J127</f>
        <v>23.627860357169091</v>
      </c>
      <c r="K127" s="648">
        <f>'6'!K127</f>
        <v>25.424163069120947</v>
      </c>
      <c r="L127" s="649">
        <f>'6'!L127</f>
        <v>3.4139273693077268</v>
      </c>
      <c r="M127" s="650">
        <f>'6'!M127</f>
        <v>2.8758941342061859</v>
      </c>
      <c r="N127" s="642">
        <f t="shared" si="81"/>
        <v>7.9943930551377047</v>
      </c>
      <c r="O127" s="648">
        <f>'6'!O127</f>
        <v>7.9943930551377047</v>
      </c>
      <c r="P127" s="651">
        <f>'6'!P127</f>
        <v>0</v>
      </c>
      <c r="Q127" s="650">
        <f>'6'!Q127</f>
        <v>2.7155870185653219</v>
      </c>
      <c r="R127" s="136"/>
      <c r="S127" s="136"/>
      <c r="T127" s="136"/>
      <c r="U127" s="136"/>
    </row>
    <row r="128" spans="1:35" s="134" customFormat="1">
      <c r="A128" s="549"/>
      <c r="B128" s="427" t="s">
        <v>664</v>
      </c>
      <c r="C128" s="644" t="s">
        <v>665</v>
      </c>
      <c r="D128" s="645">
        <f t="shared" si="78"/>
        <v>100.00000000000001</v>
      </c>
      <c r="E128" s="646">
        <f t="shared" si="79"/>
        <v>33.948174996493037</v>
      </c>
      <c r="F128" s="647">
        <f>'6'!F128</f>
        <v>4.8485330820272496</v>
      </c>
      <c r="G128" s="648">
        <f>'6'!G128</f>
        <v>6.5778056785154799</v>
      </c>
      <c r="H128" s="649">
        <f>'6'!H128</f>
        <v>22.521836235950303</v>
      </c>
      <c r="I128" s="646">
        <f t="shared" si="80"/>
        <v>52.465950795597763</v>
      </c>
      <c r="J128" s="647">
        <f>'6'!J128</f>
        <v>23.627860357169091</v>
      </c>
      <c r="K128" s="648">
        <f>'6'!K128</f>
        <v>25.424163069120947</v>
      </c>
      <c r="L128" s="649">
        <f>'6'!L128</f>
        <v>3.4139273693077268</v>
      </c>
      <c r="M128" s="650">
        <f>'6'!M128</f>
        <v>2.8758941342061859</v>
      </c>
      <c r="N128" s="642">
        <f t="shared" si="81"/>
        <v>7.9943930551377047</v>
      </c>
      <c r="O128" s="648">
        <f>'6'!O128</f>
        <v>7.9943930551377047</v>
      </c>
      <c r="P128" s="651">
        <f>'6'!P128</f>
        <v>0</v>
      </c>
      <c r="Q128" s="650">
        <f>'6'!Q128</f>
        <v>2.7155870185653219</v>
      </c>
      <c r="R128" s="136"/>
      <c r="S128" s="136"/>
      <c r="T128" s="136"/>
      <c r="U128" s="136"/>
    </row>
    <row r="129" spans="1:35" s="134" customFormat="1">
      <c r="A129" s="549"/>
      <c r="B129" s="431" t="s">
        <v>666</v>
      </c>
      <c r="C129" s="644" t="s">
        <v>667</v>
      </c>
      <c r="D129" s="645">
        <f t="shared" si="78"/>
        <v>100.00000000000001</v>
      </c>
      <c r="E129" s="646">
        <f t="shared" si="79"/>
        <v>33.948174996493037</v>
      </c>
      <c r="F129" s="647">
        <f>'6'!F129</f>
        <v>4.8485330820272496</v>
      </c>
      <c r="G129" s="648">
        <f>'6'!G129</f>
        <v>6.5778056785154799</v>
      </c>
      <c r="H129" s="649">
        <f>'6'!H129</f>
        <v>22.521836235950303</v>
      </c>
      <c r="I129" s="646">
        <f t="shared" si="80"/>
        <v>52.465950795597763</v>
      </c>
      <c r="J129" s="647">
        <f>'6'!J129</f>
        <v>23.627860357169091</v>
      </c>
      <c r="K129" s="648">
        <f>'6'!K129</f>
        <v>25.424163069120947</v>
      </c>
      <c r="L129" s="649">
        <f>'6'!L129</f>
        <v>3.4139273693077268</v>
      </c>
      <c r="M129" s="650">
        <f>'6'!M129</f>
        <v>2.8758941342061859</v>
      </c>
      <c r="N129" s="642">
        <f t="shared" si="81"/>
        <v>7.9943930551377047</v>
      </c>
      <c r="O129" s="648">
        <f>'6'!O129</f>
        <v>7.9943930551377047</v>
      </c>
      <c r="P129" s="651">
        <f>'6'!P129</f>
        <v>0</v>
      </c>
      <c r="Q129" s="650">
        <f>'6'!Q129</f>
        <v>2.7155870185653219</v>
      </c>
      <c r="R129" s="136"/>
      <c r="S129" s="136"/>
      <c r="T129" s="136"/>
      <c r="U129" s="136"/>
    </row>
    <row r="130" spans="1:35" s="134" customFormat="1">
      <c r="A130" s="549"/>
      <c r="B130" s="431" t="s">
        <v>668</v>
      </c>
      <c r="C130" s="652" t="s">
        <v>669</v>
      </c>
      <c r="D130" s="653">
        <f t="shared" si="78"/>
        <v>100.00000000000001</v>
      </c>
      <c r="E130" s="654">
        <f t="shared" si="79"/>
        <v>33.948174996493037</v>
      </c>
      <c r="F130" s="655">
        <f>'6'!F130</f>
        <v>4.8485330820272496</v>
      </c>
      <c r="G130" s="656">
        <f>'6'!G130</f>
        <v>6.5778056785154799</v>
      </c>
      <c r="H130" s="657">
        <f>'6'!H130</f>
        <v>22.521836235950303</v>
      </c>
      <c r="I130" s="654">
        <f t="shared" si="80"/>
        <v>52.465950795597763</v>
      </c>
      <c r="J130" s="655">
        <f>'6'!J130</f>
        <v>23.627860357169091</v>
      </c>
      <c r="K130" s="656">
        <f>'6'!K130</f>
        <v>25.424163069120947</v>
      </c>
      <c r="L130" s="657">
        <f>'6'!L130</f>
        <v>3.4139273693077268</v>
      </c>
      <c r="M130" s="658">
        <f>'6'!M130</f>
        <v>2.8758941342061859</v>
      </c>
      <c r="N130" s="642">
        <f t="shared" si="81"/>
        <v>7.9943930551377047</v>
      </c>
      <c r="O130" s="656">
        <f>'6'!O130</f>
        <v>7.9943930551377047</v>
      </c>
      <c r="P130" s="659">
        <f>'6'!P130</f>
        <v>0</v>
      </c>
      <c r="Q130" s="658">
        <f>'6'!Q130</f>
        <v>2.7155870185653219</v>
      </c>
      <c r="R130" s="136"/>
      <c r="S130" s="136"/>
      <c r="T130" s="136"/>
      <c r="U130" s="136"/>
    </row>
    <row r="131" spans="1:35" s="134" customFormat="1" ht="15" thickBot="1">
      <c r="A131" s="549"/>
      <c r="B131" s="701" t="s">
        <v>670</v>
      </c>
      <c r="C131" s="702" t="s">
        <v>671</v>
      </c>
      <c r="D131" s="703">
        <f t="shared" si="78"/>
        <v>100.00000000000001</v>
      </c>
      <c r="E131" s="704">
        <f t="shared" si="79"/>
        <v>33.948174996493037</v>
      </c>
      <c r="F131" s="705">
        <f>'6'!F131</f>
        <v>4.8485330820272496</v>
      </c>
      <c r="G131" s="706">
        <f>'6'!G131</f>
        <v>6.5778056785154799</v>
      </c>
      <c r="H131" s="707">
        <f>'6'!H131</f>
        <v>22.521836235950303</v>
      </c>
      <c r="I131" s="704">
        <f t="shared" si="80"/>
        <v>52.465950795597763</v>
      </c>
      <c r="J131" s="705">
        <f>'6'!J131</f>
        <v>23.627860357169091</v>
      </c>
      <c r="K131" s="706">
        <f>'6'!K131</f>
        <v>25.424163069120947</v>
      </c>
      <c r="L131" s="707">
        <f>'6'!L131</f>
        <v>3.4139273693077268</v>
      </c>
      <c r="M131" s="708">
        <f>'6'!M131</f>
        <v>2.8758941342061859</v>
      </c>
      <c r="N131" s="642">
        <f t="shared" si="81"/>
        <v>7.9943930551377047</v>
      </c>
      <c r="O131" s="706">
        <f>'6'!O131</f>
        <v>7.9943930551377047</v>
      </c>
      <c r="P131" s="709">
        <f>'6'!P131</f>
        <v>0</v>
      </c>
      <c r="Q131" s="708">
        <f>'6'!Q131</f>
        <v>2.7155870185653219</v>
      </c>
      <c r="R131" s="136"/>
      <c r="S131" s="136"/>
      <c r="T131" s="136"/>
      <c r="U131" s="136"/>
    </row>
    <row r="132" spans="1:35" ht="26.5" thickBot="1">
      <c r="A132" s="549"/>
      <c r="B132" s="710" t="s">
        <v>78</v>
      </c>
      <c r="C132" s="711" t="s">
        <v>672</v>
      </c>
      <c r="D132" s="712">
        <f t="shared" si="78"/>
        <v>100.00000000000003</v>
      </c>
      <c r="E132" s="713">
        <f t="shared" si="79"/>
        <v>33.948174996493037</v>
      </c>
      <c r="F132" s="714">
        <f>IFERROR(F94/$D$94*100, 0)</f>
        <v>4.8485330820272505</v>
      </c>
      <c r="G132" s="715">
        <f>IFERROR(G94/$D$94*100, 0)</f>
        <v>6.5778056785154799</v>
      </c>
      <c r="H132" s="716">
        <f>IFERROR(H94/$D$94*100, 0)</f>
        <v>22.521836235950307</v>
      </c>
      <c r="I132" s="713">
        <f t="shared" si="80"/>
        <v>52.46595079559777</v>
      </c>
      <c r="J132" s="714">
        <f t="shared" ref="J132:Q132" si="82">IFERROR(J94/$D$94*100, 0)</f>
        <v>23.627860357169094</v>
      </c>
      <c r="K132" s="715">
        <f t="shared" si="82"/>
        <v>25.424163069120947</v>
      </c>
      <c r="L132" s="716">
        <f t="shared" si="82"/>
        <v>3.4139273693077268</v>
      </c>
      <c r="M132" s="713">
        <f t="shared" si="82"/>
        <v>2.8758941342061863</v>
      </c>
      <c r="N132" s="717">
        <f t="shared" si="81"/>
        <v>7.9943930551377047</v>
      </c>
      <c r="O132" s="715">
        <f>IFERROR(O94/$D$94*100, 0)</f>
        <v>7.9943930551377047</v>
      </c>
      <c r="P132" s="718">
        <f t="shared" si="82"/>
        <v>0</v>
      </c>
      <c r="Q132" s="713">
        <f t="shared" si="82"/>
        <v>2.7155870185653219</v>
      </c>
      <c r="S132" s="136"/>
      <c r="T132" s="136"/>
      <c r="U132" s="136"/>
      <c r="AC132" s="134"/>
      <c r="AD132" s="134"/>
      <c r="AE132" s="134"/>
      <c r="AF132" s="134"/>
      <c r="AG132" s="134"/>
      <c r="AH132" s="134"/>
      <c r="AI132" s="134"/>
    </row>
    <row r="133" spans="1:35">
      <c r="S133" s="136"/>
      <c r="T133" s="136"/>
      <c r="U133" s="13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7CA59-E941-4CA5-8D29-9CDE49B70D78}">
  <sheetPr codeName="Sheet102">
    <tabColor theme="0" tint="-0.14999847407452621"/>
  </sheetPr>
  <dimension ref="A1:K92"/>
  <sheetViews>
    <sheetView workbookViewId="0"/>
  </sheetViews>
  <sheetFormatPr defaultRowHeight="14.5"/>
  <cols>
    <col min="2" max="2" width="10.36328125" customWidth="1"/>
    <col min="3" max="3" width="64.81640625" customWidth="1"/>
    <col min="4" max="4" width="16" customWidth="1"/>
    <col min="5" max="5" width="22.08984375" customWidth="1"/>
    <col min="6" max="11" width="8.7265625" style="134"/>
  </cols>
  <sheetData>
    <row r="1" spans="1:5">
      <c r="A1" s="509"/>
      <c r="B1" s="509"/>
      <c r="C1" s="509"/>
      <c r="D1" s="509"/>
      <c r="E1" s="509"/>
    </row>
    <row r="2" spans="1:5" ht="69">
      <c r="A2" s="509"/>
      <c r="B2" s="509"/>
      <c r="C2" s="509"/>
      <c r="D2" s="509"/>
      <c r="E2" s="511" t="s">
        <v>675</v>
      </c>
    </row>
    <row r="3" spans="1:5">
      <c r="A3" s="509"/>
      <c r="B3" s="509"/>
      <c r="C3" s="28" t="s">
        <v>1269</v>
      </c>
      <c r="D3" s="509"/>
      <c r="E3" s="509"/>
    </row>
    <row r="4" spans="1:5">
      <c r="A4" s="509"/>
      <c r="B4" s="509"/>
      <c r="C4" s="28" t="s">
        <v>1270</v>
      </c>
      <c r="D4" s="509"/>
      <c r="E4" s="509"/>
    </row>
    <row r="5" spans="1:5">
      <c r="A5" s="509"/>
      <c r="B5" s="509"/>
      <c r="C5" s="28"/>
      <c r="D5" s="509"/>
      <c r="E5" s="509"/>
    </row>
    <row r="6" spans="1:5">
      <c r="A6" s="509"/>
      <c r="B6" s="509"/>
      <c r="C6" s="509"/>
      <c r="D6" s="509"/>
      <c r="E6" s="509"/>
    </row>
    <row r="7" spans="1:5" ht="30">
      <c r="A7" s="509"/>
      <c r="B7" s="509"/>
      <c r="C7" s="720" t="s">
        <v>676</v>
      </c>
      <c r="D7" s="509"/>
      <c r="E7" s="509"/>
    </row>
    <row r="8" spans="1:5" ht="15" thickBot="1">
      <c r="A8" s="509"/>
      <c r="B8" s="509"/>
      <c r="C8" s="509"/>
      <c r="D8" s="509"/>
      <c r="E8" s="509"/>
    </row>
    <row r="9" spans="1:5" ht="15" thickBot="1">
      <c r="A9" s="509"/>
      <c r="B9" s="721" t="s">
        <v>2</v>
      </c>
      <c r="C9" s="722" t="s">
        <v>677</v>
      </c>
      <c r="D9" s="723" t="s">
        <v>678</v>
      </c>
      <c r="E9" s="724" t="s">
        <v>46</v>
      </c>
    </row>
    <row r="10" spans="1:5" ht="15.5" thickTop="1" thickBot="1">
      <c r="A10" s="509"/>
      <c r="B10" s="725"/>
      <c r="C10" s="726" t="s">
        <v>679</v>
      </c>
      <c r="D10" s="727"/>
      <c r="E10" s="728"/>
    </row>
    <row r="11" spans="1:5" ht="15.5" thickTop="1">
      <c r="A11" s="509"/>
      <c r="B11" s="729">
        <v>1</v>
      </c>
      <c r="C11" s="730" t="s">
        <v>680</v>
      </c>
      <c r="D11" s="731" t="s">
        <v>681</v>
      </c>
      <c r="E11" s="732">
        <v>1436.0230000000001</v>
      </c>
    </row>
    <row r="12" spans="1:5" ht="15.5" thickBot="1">
      <c r="A12" s="509"/>
      <c r="B12" s="733">
        <v>2</v>
      </c>
      <c r="C12" s="734" t="s">
        <v>682</v>
      </c>
      <c r="D12" s="735" t="s">
        <v>681</v>
      </c>
      <c r="E12" s="736">
        <v>1229.1020000000001</v>
      </c>
    </row>
    <row r="13" spans="1:5" ht="15">
      <c r="A13" s="509"/>
      <c r="B13" s="737">
        <v>3</v>
      </c>
      <c r="C13" s="738" t="s">
        <v>683</v>
      </c>
      <c r="D13" s="739" t="s">
        <v>681</v>
      </c>
      <c r="E13" s="740">
        <v>1207.027</v>
      </c>
    </row>
    <row r="14" spans="1:5" ht="15.5">
      <c r="A14" s="509"/>
      <c r="B14" s="741" t="s">
        <v>684</v>
      </c>
      <c r="C14" s="742" t="s">
        <v>685</v>
      </c>
      <c r="D14" s="743" t="s">
        <v>686</v>
      </c>
      <c r="E14" s="744">
        <v>284.10000000000002</v>
      </c>
    </row>
    <row r="15" spans="1:5" ht="16" thickBot="1">
      <c r="A15" s="509"/>
      <c r="B15" s="745" t="s">
        <v>687</v>
      </c>
      <c r="C15" s="746" t="s">
        <v>688</v>
      </c>
      <c r="D15" s="747" t="s">
        <v>689</v>
      </c>
      <c r="E15" s="748">
        <v>52.6</v>
      </c>
    </row>
    <row r="16" spans="1:5" ht="15.5">
      <c r="A16" s="509"/>
      <c r="B16" s="737" t="s">
        <v>690</v>
      </c>
      <c r="C16" s="738" t="s">
        <v>691</v>
      </c>
      <c r="D16" s="749" t="s">
        <v>686</v>
      </c>
      <c r="E16" s="750">
        <f>E17+E21+E23</f>
        <v>887.91417000000001</v>
      </c>
    </row>
    <row r="17" spans="1:5" ht="15">
      <c r="A17" s="509"/>
      <c r="B17" s="751" t="s">
        <v>692</v>
      </c>
      <c r="C17" s="752" t="s">
        <v>693</v>
      </c>
      <c r="D17" s="753" t="s">
        <v>681</v>
      </c>
      <c r="E17" s="754">
        <f>E18+E20</f>
        <v>683.21316999999999</v>
      </c>
    </row>
    <row r="18" spans="1:5" ht="15.5">
      <c r="A18" s="509"/>
      <c r="B18" s="741" t="s">
        <v>694</v>
      </c>
      <c r="C18" s="742" t="s">
        <v>695</v>
      </c>
      <c r="D18" s="743" t="s">
        <v>686</v>
      </c>
      <c r="E18" s="755">
        <v>256.60399999999998</v>
      </c>
    </row>
    <row r="19" spans="1:5" ht="15.5">
      <c r="A19" s="509"/>
      <c r="B19" s="756" t="s">
        <v>696</v>
      </c>
      <c r="C19" s="757" t="s">
        <v>688</v>
      </c>
      <c r="D19" s="758" t="s">
        <v>689</v>
      </c>
      <c r="E19" s="755">
        <v>48.289000000000001</v>
      </c>
    </row>
    <row r="20" spans="1:5" ht="15.5">
      <c r="A20" s="509"/>
      <c r="B20" s="741" t="s">
        <v>697</v>
      </c>
      <c r="C20" s="742" t="s">
        <v>698</v>
      </c>
      <c r="D20" s="743" t="s">
        <v>686</v>
      </c>
      <c r="E20" s="755">
        <v>426.60917000000001</v>
      </c>
    </row>
    <row r="21" spans="1:5" ht="15">
      <c r="A21" s="509"/>
      <c r="B21" s="751" t="s">
        <v>699</v>
      </c>
      <c r="C21" s="752" t="s">
        <v>700</v>
      </c>
      <c r="D21" s="753" t="s">
        <v>681</v>
      </c>
      <c r="E21" s="759">
        <v>204.70099999999999</v>
      </c>
    </row>
    <row r="22" spans="1:5" ht="15.5">
      <c r="A22" s="509"/>
      <c r="B22" s="741" t="s">
        <v>701</v>
      </c>
      <c r="C22" s="742" t="s">
        <v>702</v>
      </c>
      <c r="D22" s="743" t="s">
        <v>686</v>
      </c>
      <c r="E22" s="755">
        <v>0</v>
      </c>
    </row>
    <row r="23" spans="1:5" ht="15.5" thickBot="1">
      <c r="A23" s="509"/>
      <c r="B23" s="733" t="s">
        <v>703</v>
      </c>
      <c r="C23" s="734" t="s">
        <v>704</v>
      </c>
      <c r="D23" s="735" t="s">
        <v>681</v>
      </c>
      <c r="E23" s="736">
        <v>0</v>
      </c>
    </row>
    <row r="24" spans="1:5" ht="15.5" thickBot="1">
      <c r="A24" s="509"/>
      <c r="B24" s="760" t="s">
        <v>705</v>
      </c>
      <c r="C24" s="761" t="s">
        <v>706</v>
      </c>
      <c r="D24" s="762" t="s">
        <v>681</v>
      </c>
      <c r="E24" s="763">
        <v>3.5</v>
      </c>
    </row>
    <row r="25" spans="1:5" ht="15">
      <c r="A25" s="509"/>
      <c r="B25" s="764" t="s">
        <v>707</v>
      </c>
      <c r="C25" s="765" t="s">
        <v>708</v>
      </c>
      <c r="D25" s="766" t="s">
        <v>681</v>
      </c>
      <c r="E25" s="767">
        <f>E11-E16-E24</f>
        <v>544.60883000000013</v>
      </c>
    </row>
    <row r="26" spans="1:5" ht="15.5">
      <c r="A26" s="509"/>
      <c r="B26" s="768" t="s">
        <v>709</v>
      </c>
      <c r="C26" s="742" t="s">
        <v>710</v>
      </c>
      <c r="D26" s="743" t="s">
        <v>686</v>
      </c>
      <c r="E26" s="769">
        <f>E11-E13</f>
        <v>228.99600000000009</v>
      </c>
    </row>
    <row r="27" spans="1:5">
      <c r="A27" s="509"/>
      <c r="B27" s="768" t="s">
        <v>711</v>
      </c>
      <c r="C27" s="742" t="s">
        <v>712</v>
      </c>
      <c r="D27" s="743" t="s">
        <v>713</v>
      </c>
      <c r="E27" s="769">
        <f>E13-E16-E24-E29</f>
        <v>288.11682999999999</v>
      </c>
    </row>
    <row r="28" spans="1:5" ht="15.5">
      <c r="A28" s="509"/>
      <c r="B28" s="741" t="s">
        <v>714</v>
      </c>
      <c r="C28" s="742" t="s">
        <v>715</v>
      </c>
      <c r="D28" s="743" t="s">
        <v>686</v>
      </c>
      <c r="E28" s="770">
        <f>$E$14-$E$18</f>
        <v>27.496000000000038</v>
      </c>
    </row>
    <row r="29" spans="1:5" ht="15.5">
      <c r="A29" s="509"/>
      <c r="B29" s="756" t="s">
        <v>716</v>
      </c>
      <c r="C29" s="757" t="s">
        <v>717</v>
      </c>
      <c r="D29" s="758" t="s">
        <v>689</v>
      </c>
      <c r="E29" s="771">
        <f>$E$14-$E$18</f>
        <v>27.496000000000038</v>
      </c>
    </row>
    <row r="30" spans="1:5" ht="15" thickBot="1">
      <c r="A30" s="509"/>
      <c r="B30" s="756" t="s">
        <v>718</v>
      </c>
      <c r="C30" s="772" t="s">
        <v>719</v>
      </c>
      <c r="D30" s="773" t="s">
        <v>713</v>
      </c>
      <c r="E30" s="774">
        <f>E15-E19</f>
        <v>4.3109999999999999</v>
      </c>
    </row>
    <row r="31" spans="1:5" ht="15.5" thickTop="1" thickBot="1">
      <c r="A31" s="509"/>
      <c r="B31" s="725"/>
      <c r="C31" s="726" t="s">
        <v>720</v>
      </c>
      <c r="D31" s="727"/>
      <c r="E31" s="728"/>
    </row>
    <row r="32" spans="1:5" ht="16" thickTop="1">
      <c r="A32" s="509"/>
      <c r="B32" s="737" t="s">
        <v>721</v>
      </c>
      <c r="C32" s="738" t="s">
        <v>722</v>
      </c>
      <c r="D32" s="743" t="s">
        <v>686</v>
      </c>
      <c r="E32" s="750">
        <f>E33+E34</f>
        <v>2111.8199999999997</v>
      </c>
    </row>
    <row r="33" spans="1:5" ht="15.5">
      <c r="A33" s="509"/>
      <c r="B33" s="741" t="s">
        <v>723</v>
      </c>
      <c r="C33" s="742" t="s">
        <v>724</v>
      </c>
      <c r="D33" s="743" t="s">
        <v>686</v>
      </c>
      <c r="E33" s="775">
        <v>2089.0919999999996</v>
      </c>
    </row>
    <row r="34" spans="1:5" ht="16" thickBot="1">
      <c r="A34" s="509"/>
      <c r="B34" s="741" t="s">
        <v>725</v>
      </c>
      <c r="C34" s="776" t="s">
        <v>726</v>
      </c>
      <c r="D34" s="743" t="s">
        <v>686</v>
      </c>
      <c r="E34" s="775">
        <v>22.728000000000002</v>
      </c>
    </row>
    <row r="35" spans="1:5" ht="26.5" thickBot="1">
      <c r="A35" s="509"/>
      <c r="B35" s="777" t="s">
        <v>727</v>
      </c>
      <c r="C35" s="778" t="s">
        <v>728</v>
      </c>
      <c r="D35" s="779" t="s">
        <v>729</v>
      </c>
      <c r="E35" s="780">
        <v>1416.4</v>
      </c>
    </row>
    <row r="36" spans="1:5" ht="17" thickBot="1">
      <c r="A36" s="509"/>
      <c r="B36" s="760" t="s">
        <v>730</v>
      </c>
      <c r="C36" s="761" t="s">
        <v>731</v>
      </c>
      <c r="D36" s="779" t="s">
        <v>729</v>
      </c>
      <c r="E36" s="763">
        <f>+E32</f>
        <v>2111.8199999999997</v>
      </c>
    </row>
    <row r="37" spans="1:5" ht="15.5" thickBot="1">
      <c r="A37" s="509"/>
      <c r="B37" s="781" t="s">
        <v>732</v>
      </c>
      <c r="C37" s="782" t="s">
        <v>733</v>
      </c>
      <c r="D37" s="739" t="s">
        <v>681</v>
      </c>
      <c r="E37" s="783">
        <f>+E36</f>
        <v>2111.8199999999997</v>
      </c>
    </row>
    <row r="38" spans="1:5" ht="26.5" thickBot="1">
      <c r="A38" s="509"/>
      <c r="B38" s="784" t="s">
        <v>734</v>
      </c>
      <c r="C38" s="785" t="s">
        <v>735</v>
      </c>
      <c r="D38" s="786" t="s">
        <v>681</v>
      </c>
      <c r="E38" s="787">
        <f>E39+E45+E48</f>
        <v>811.67586399999993</v>
      </c>
    </row>
    <row r="39" spans="1:5" ht="15">
      <c r="A39" s="509"/>
      <c r="B39" s="737" t="s">
        <v>736</v>
      </c>
      <c r="C39" s="738" t="s">
        <v>737</v>
      </c>
      <c r="D39" s="739" t="s">
        <v>681</v>
      </c>
      <c r="E39" s="750">
        <f>E40+E42</f>
        <v>619.85386399999993</v>
      </c>
    </row>
    <row r="40" spans="1:5" ht="15.5">
      <c r="A40" s="509"/>
      <c r="B40" s="741" t="s">
        <v>738</v>
      </c>
      <c r="C40" s="742" t="s">
        <v>739</v>
      </c>
      <c r="D40" s="743" t="s">
        <v>686</v>
      </c>
      <c r="E40" s="775">
        <v>253.43900000000002</v>
      </c>
    </row>
    <row r="41" spans="1:5" ht="15.5">
      <c r="A41" s="509"/>
      <c r="B41" s="756" t="s">
        <v>740</v>
      </c>
      <c r="C41" s="757" t="s">
        <v>741</v>
      </c>
      <c r="D41" s="743" t="s">
        <v>689</v>
      </c>
      <c r="E41" s="755">
        <v>48.198</v>
      </c>
    </row>
    <row r="42" spans="1:5">
      <c r="A42" s="509"/>
      <c r="B42" s="745" t="s">
        <v>742</v>
      </c>
      <c r="C42" s="746" t="s">
        <v>743</v>
      </c>
      <c r="D42" s="788" t="s">
        <v>713</v>
      </c>
      <c r="E42" s="748">
        <v>366.41486399999997</v>
      </c>
    </row>
    <row r="43" spans="1:5">
      <c r="A43" s="509"/>
      <c r="B43" s="745" t="s">
        <v>744</v>
      </c>
      <c r="C43" s="746" t="s">
        <v>745</v>
      </c>
      <c r="D43" s="788" t="s">
        <v>713</v>
      </c>
      <c r="E43" s="748">
        <v>366.41486399999997</v>
      </c>
    </row>
    <row r="44" spans="1:5" ht="15" thickBot="1">
      <c r="A44" s="509"/>
      <c r="B44" s="745" t="s">
        <v>746</v>
      </c>
      <c r="C44" s="746" t="s">
        <v>747</v>
      </c>
      <c r="D44" s="788" t="s">
        <v>713</v>
      </c>
      <c r="E44" s="748">
        <v>366.41486399999997</v>
      </c>
    </row>
    <row r="45" spans="1:5" ht="15">
      <c r="A45" s="509"/>
      <c r="B45" s="737" t="s">
        <v>748</v>
      </c>
      <c r="C45" s="738" t="s">
        <v>749</v>
      </c>
      <c r="D45" s="739" t="s">
        <v>681</v>
      </c>
      <c r="E45" s="740">
        <v>191.822</v>
      </c>
    </row>
    <row r="46" spans="1:5" ht="15.5">
      <c r="A46" s="509"/>
      <c r="B46" s="741" t="s">
        <v>750</v>
      </c>
      <c r="C46" s="789" t="s">
        <v>751</v>
      </c>
      <c r="D46" s="758" t="s">
        <v>689</v>
      </c>
      <c r="E46" s="775">
        <v>191.822</v>
      </c>
    </row>
    <row r="47" spans="1:5" ht="16" thickBot="1">
      <c r="A47" s="509"/>
      <c r="B47" s="790" t="s">
        <v>752</v>
      </c>
      <c r="C47" s="791" t="s">
        <v>753</v>
      </c>
      <c r="D47" s="747" t="s">
        <v>689</v>
      </c>
      <c r="E47" s="792">
        <v>191.822</v>
      </c>
    </row>
    <row r="48" spans="1:5" ht="15.5" thickBot="1">
      <c r="A48" s="509"/>
      <c r="B48" s="760" t="s">
        <v>754</v>
      </c>
      <c r="C48" s="761" t="s">
        <v>755</v>
      </c>
      <c r="D48" s="762" t="s">
        <v>681</v>
      </c>
      <c r="E48" s="763">
        <v>0</v>
      </c>
    </row>
    <row r="49" spans="1:5" ht="15">
      <c r="A49" s="509"/>
      <c r="B49" s="737" t="s">
        <v>756</v>
      </c>
      <c r="C49" s="738" t="s">
        <v>757</v>
      </c>
      <c r="D49" s="766" t="s">
        <v>681</v>
      </c>
      <c r="E49" s="750">
        <f>E32-E38</f>
        <v>1300.1441359999999</v>
      </c>
    </row>
    <row r="50" spans="1:5" ht="15.5">
      <c r="A50" s="509"/>
      <c r="B50" s="741" t="s">
        <v>758</v>
      </c>
      <c r="C50" s="742" t="s">
        <v>759</v>
      </c>
      <c r="D50" s="743" t="s">
        <v>686</v>
      </c>
      <c r="E50" s="793">
        <f>E49-E51</f>
        <v>1272.9872766213464</v>
      </c>
    </row>
    <row r="51" spans="1:5" ht="15.5">
      <c r="A51" s="509"/>
      <c r="B51" s="741" t="s">
        <v>760</v>
      </c>
      <c r="C51" s="742" t="s">
        <v>761</v>
      </c>
      <c r="D51" s="743" t="s">
        <v>686</v>
      </c>
      <c r="E51" s="793">
        <f>(E40/(100-E67)*100)-E40</f>
        <v>27.156859378653564</v>
      </c>
    </row>
    <row r="52" spans="1:5" ht="16" thickBot="1">
      <c r="A52" s="509"/>
      <c r="B52" s="745" t="s">
        <v>762</v>
      </c>
      <c r="C52" s="794" t="s">
        <v>763</v>
      </c>
      <c r="D52" s="747" t="s">
        <v>689</v>
      </c>
      <c r="E52" s="795">
        <f>IF(E15-E41&lt;=0,0,E15-E41)</f>
        <v>4.402000000000001</v>
      </c>
    </row>
    <row r="53" spans="1:5" ht="15.5" thickTop="1" thickBot="1">
      <c r="A53" s="509"/>
      <c r="B53" s="725"/>
      <c r="C53" s="726" t="s">
        <v>764</v>
      </c>
      <c r="D53" s="727"/>
      <c r="E53" s="728"/>
    </row>
    <row r="54" spans="1:5" ht="15.5" thickTop="1">
      <c r="A54" s="509"/>
      <c r="B54" s="737" t="s">
        <v>765</v>
      </c>
      <c r="C54" s="796" t="s">
        <v>766</v>
      </c>
      <c r="D54" s="739" t="s">
        <v>681</v>
      </c>
      <c r="E54" s="750">
        <f>SUM(E55:E56)</f>
        <v>731.36185699999999</v>
      </c>
    </row>
    <row r="55" spans="1:5" ht="15.5">
      <c r="A55" s="509"/>
      <c r="B55" s="797" t="s">
        <v>767</v>
      </c>
      <c r="C55" s="798" t="s">
        <v>768</v>
      </c>
      <c r="D55" s="743" t="s">
        <v>686</v>
      </c>
      <c r="E55" s="799">
        <v>0</v>
      </c>
    </row>
    <row r="56" spans="1:5" ht="16" thickBot="1">
      <c r="A56" s="509"/>
      <c r="B56" s="800" t="s">
        <v>769</v>
      </c>
      <c r="C56" s="801" t="s">
        <v>770</v>
      </c>
      <c r="D56" s="788" t="s">
        <v>686</v>
      </c>
      <c r="E56" s="802">
        <v>731.36185699999999</v>
      </c>
    </row>
    <row r="57" spans="1:5" ht="15.5" thickBot="1">
      <c r="A57" s="509"/>
      <c r="B57" s="760" t="s">
        <v>771</v>
      </c>
      <c r="C57" s="761" t="s">
        <v>772</v>
      </c>
      <c r="D57" s="762" t="s">
        <v>681</v>
      </c>
      <c r="E57" s="763">
        <v>731.4</v>
      </c>
    </row>
    <row r="58" spans="1:5" ht="15">
      <c r="A58" s="509"/>
      <c r="B58" s="737" t="s">
        <v>773</v>
      </c>
      <c r="C58" s="738" t="s">
        <v>774</v>
      </c>
      <c r="D58" s="739" t="s">
        <v>681</v>
      </c>
      <c r="E58" s="740">
        <f>SUM(E59:E60)</f>
        <v>731.36185699999999</v>
      </c>
    </row>
    <row r="59" spans="1:5" ht="15.5">
      <c r="A59" s="509"/>
      <c r="B59" s="790" t="s">
        <v>775</v>
      </c>
      <c r="C59" s="798" t="s">
        <v>768</v>
      </c>
      <c r="D59" s="743" t="s">
        <v>686</v>
      </c>
      <c r="E59" s="736">
        <v>0</v>
      </c>
    </row>
    <row r="60" spans="1:5" ht="16" thickBot="1">
      <c r="A60" s="509"/>
      <c r="B60" s="790" t="s">
        <v>776</v>
      </c>
      <c r="C60" s="801" t="s">
        <v>770</v>
      </c>
      <c r="D60" s="788" t="s">
        <v>686</v>
      </c>
      <c r="E60" s="792">
        <v>731.36185699999999</v>
      </c>
    </row>
    <row r="61" spans="1:5" ht="15.5" thickBot="1">
      <c r="A61" s="509"/>
      <c r="B61" s="803" t="s">
        <v>777</v>
      </c>
      <c r="C61" s="804" t="s">
        <v>778</v>
      </c>
      <c r="D61" s="805" t="s">
        <v>681</v>
      </c>
      <c r="E61" s="806">
        <f>E54-E58</f>
        <v>0</v>
      </c>
    </row>
    <row r="62" spans="1:5" ht="15.5" thickTop="1" thickBot="1">
      <c r="A62" s="509"/>
      <c r="B62" s="807"/>
      <c r="C62" s="726" t="s">
        <v>779</v>
      </c>
      <c r="D62" s="727"/>
      <c r="E62" s="728"/>
    </row>
    <row r="63" spans="1:5" ht="15" thickTop="1">
      <c r="A63" s="509"/>
      <c r="B63" s="808" t="s">
        <v>780</v>
      </c>
      <c r="C63" s="809" t="s">
        <v>781</v>
      </c>
      <c r="D63" s="809" t="s">
        <v>782</v>
      </c>
      <c r="E63" s="810">
        <f>IF(E11=0,0,E25/E11*100)</f>
        <v>37.924798558240369</v>
      </c>
    </row>
    <row r="64" spans="1:5">
      <c r="A64" s="509"/>
      <c r="B64" s="808" t="s">
        <v>783</v>
      </c>
      <c r="C64" s="811" t="s">
        <v>784</v>
      </c>
      <c r="D64" s="812" t="s">
        <v>782</v>
      </c>
      <c r="E64" s="813">
        <f>IF(E11=0,0,E26/E11*100)</f>
        <v>15.946541246205673</v>
      </c>
    </row>
    <row r="65" spans="1:5">
      <c r="A65" s="509"/>
      <c r="B65" s="808" t="s">
        <v>785</v>
      </c>
      <c r="C65" s="811" t="s">
        <v>712</v>
      </c>
      <c r="D65" s="812" t="s">
        <v>782</v>
      </c>
      <c r="E65" s="813">
        <f>IF(E11=0,0,E27/E11*100)</f>
        <v>20.06352474855904</v>
      </c>
    </row>
    <row r="66" spans="1:5">
      <c r="A66" s="509"/>
      <c r="B66" s="808" t="s">
        <v>786</v>
      </c>
      <c r="C66" s="811" t="s">
        <v>715</v>
      </c>
      <c r="D66" s="812" t="s">
        <v>782</v>
      </c>
      <c r="E66" s="813">
        <f>IF(E11=0,0,E28/E11*100)</f>
        <v>1.9147325634756569</v>
      </c>
    </row>
    <row r="67" spans="1:5">
      <c r="A67" s="509"/>
      <c r="B67" s="808" t="s">
        <v>787</v>
      </c>
      <c r="C67" s="811" t="s">
        <v>717</v>
      </c>
      <c r="D67" s="812" t="s">
        <v>782</v>
      </c>
      <c r="E67" s="813">
        <f>IF(E14=0,0,E29/E14*100)</f>
        <v>9.6782822949665732</v>
      </c>
    </row>
    <row r="68" spans="1:5" ht="15" thickBot="1">
      <c r="A68" s="509"/>
      <c r="B68" s="814" t="s">
        <v>788</v>
      </c>
      <c r="C68" s="815" t="s">
        <v>719</v>
      </c>
      <c r="D68" s="816" t="s">
        <v>782</v>
      </c>
      <c r="E68" s="817">
        <f>IF(E15=0,0,E30/E15*100)</f>
        <v>8.1958174904942958</v>
      </c>
    </row>
    <row r="69" spans="1:5" ht="26">
      <c r="A69" s="509"/>
      <c r="B69" s="818" t="s">
        <v>789</v>
      </c>
      <c r="C69" s="819" t="s">
        <v>790</v>
      </c>
      <c r="D69" s="820" t="s">
        <v>782</v>
      </c>
      <c r="E69" s="810">
        <f>IF(E32=0,0,E49/E32*100)</f>
        <v>61.5651019499768</v>
      </c>
    </row>
    <row r="70" spans="1:5">
      <c r="A70" s="509"/>
      <c r="B70" s="808" t="s">
        <v>791</v>
      </c>
      <c r="C70" s="811" t="s">
        <v>759</v>
      </c>
      <c r="D70" s="812" t="s">
        <v>782</v>
      </c>
      <c r="E70" s="821">
        <f>IF(E32=0,0,E50/E32*100)</f>
        <v>60.279156207505679</v>
      </c>
    </row>
    <row r="71" spans="1:5">
      <c r="A71" s="509"/>
      <c r="B71" s="808" t="s">
        <v>792</v>
      </c>
      <c r="C71" s="811" t="s">
        <v>761</v>
      </c>
      <c r="D71" s="812" t="s">
        <v>782</v>
      </c>
      <c r="E71" s="821">
        <f>IF(E32=0,0,E51/E32*100)</f>
        <v>1.2859457424711183</v>
      </c>
    </row>
    <row r="72" spans="1:5" ht="15" thickBot="1">
      <c r="A72" s="509"/>
      <c r="B72" s="814" t="s">
        <v>793</v>
      </c>
      <c r="C72" s="815" t="s">
        <v>763</v>
      </c>
      <c r="D72" s="816" t="s">
        <v>782</v>
      </c>
      <c r="E72" s="822">
        <f>IF(E15=0,0,E52/E15*100)</f>
        <v>8.3688212927756673</v>
      </c>
    </row>
    <row r="73" spans="1:5" ht="26.5" thickBot="1">
      <c r="A73" s="509"/>
      <c r="B73" s="823" t="s">
        <v>794</v>
      </c>
      <c r="C73" s="824" t="s">
        <v>795</v>
      </c>
      <c r="D73" s="824" t="s">
        <v>782</v>
      </c>
      <c r="E73" s="825">
        <f>IF(E54=0,0,E61/E54*100)</f>
        <v>0</v>
      </c>
    </row>
    <row r="74" spans="1:5" ht="15.5" thickTop="1" thickBot="1">
      <c r="A74" s="509"/>
      <c r="B74" s="725"/>
      <c r="C74" s="726" t="s">
        <v>796</v>
      </c>
      <c r="D74" s="727"/>
      <c r="E74" s="728"/>
    </row>
    <row r="75" spans="1:5" ht="15.5" thickTop="1" thickBot="1">
      <c r="A75" s="509"/>
      <c r="B75" s="733" t="s">
        <v>797</v>
      </c>
      <c r="C75" s="735" t="s">
        <v>798</v>
      </c>
      <c r="D75" s="788" t="s">
        <v>799</v>
      </c>
      <c r="E75" s="826">
        <v>37404</v>
      </c>
    </row>
    <row r="76" spans="1:5" ht="15" thickBot="1">
      <c r="A76" s="509"/>
      <c r="B76" s="760" t="s">
        <v>800</v>
      </c>
      <c r="C76" s="762" t="s">
        <v>801</v>
      </c>
      <c r="D76" s="827" t="s">
        <v>802</v>
      </c>
      <c r="E76" s="828">
        <v>16402</v>
      </c>
    </row>
    <row r="77" spans="1:5">
      <c r="A77" s="509"/>
      <c r="B77" s="737" t="s">
        <v>803</v>
      </c>
      <c r="C77" s="739" t="s">
        <v>804</v>
      </c>
      <c r="D77" s="749" t="s">
        <v>802</v>
      </c>
      <c r="E77" s="829">
        <f>E78+E81+E82+E83+E84</f>
        <v>13391</v>
      </c>
    </row>
    <row r="78" spans="1:5">
      <c r="A78" s="509"/>
      <c r="B78" s="790" t="s">
        <v>805</v>
      </c>
      <c r="C78" s="743" t="s">
        <v>806</v>
      </c>
      <c r="D78" s="743" t="s">
        <v>802</v>
      </c>
      <c r="E78" s="830">
        <f>SUM(E79:E80)</f>
        <v>9791</v>
      </c>
    </row>
    <row r="79" spans="1:5">
      <c r="A79" s="509"/>
      <c r="B79" s="756" t="s">
        <v>807</v>
      </c>
      <c r="C79" s="831" t="s">
        <v>808</v>
      </c>
      <c r="D79" s="758" t="s">
        <v>802</v>
      </c>
      <c r="E79" s="832">
        <v>5120</v>
      </c>
    </row>
    <row r="80" spans="1:5">
      <c r="A80" s="509"/>
      <c r="B80" s="756" t="s">
        <v>809</v>
      </c>
      <c r="C80" s="831" t="s">
        <v>810</v>
      </c>
      <c r="D80" s="758" t="s">
        <v>802</v>
      </c>
      <c r="E80" s="832">
        <v>4671</v>
      </c>
    </row>
    <row r="81" spans="1:5">
      <c r="A81" s="509"/>
      <c r="B81" s="741" t="s">
        <v>811</v>
      </c>
      <c r="C81" s="743" t="s">
        <v>812</v>
      </c>
      <c r="D81" s="743" t="s">
        <v>802</v>
      </c>
      <c r="E81" s="833">
        <v>1991</v>
      </c>
    </row>
    <row r="82" spans="1:5">
      <c r="A82" s="509"/>
      <c r="B82" s="741" t="s">
        <v>813</v>
      </c>
      <c r="C82" s="743" t="s">
        <v>814</v>
      </c>
      <c r="D82" s="743" t="s">
        <v>802</v>
      </c>
      <c r="E82" s="833">
        <v>773</v>
      </c>
    </row>
    <row r="83" spans="1:5">
      <c r="A83" s="509"/>
      <c r="B83" s="800" t="s">
        <v>815</v>
      </c>
      <c r="C83" s="820" t="s">
        <v>816</v>
      </c>
      <c r="D83" s="834" t="s">
        <v>802</v>
      </c>
      <c r="E83" s="835">
        <v>836</v>
      </c>
    </row>
    <row r="84" spans="1:5" ht="15" thickBot="1">
      <c r="A84" s="509"/>
      <c r="B84" s="836" t="s">
        <v>817</v>
      </c>
      <c r="C84" s="816" t="s">
        <v>818</v>
      </c>
      <c r="D84" s="837" t="s">
        <v>802</v>
      </c>
      <c r="E84" s="838">
        <v>0</v>
      </c>
    </row>
    <row r="85" spans="1:5">
      <c r="A85" s="509"/>
      <c r="B85" s="737" t="s">
        <v>819</v>
      </c>
      <c r="C85" s="739" t="s">
        <v>820</v>
      </c>
      <c r="D85" s="749" t="s">
        <v>802</v>
      </c>
      <c r="E85" s="839">
        <f>SUM(E86:E88)</f>
        <v>407</v>
      </c>
    </row>
    <row r="86" spans="1:5">
      <c r="A86" s="509"/>
      <c r="B86" s="741" t="s">
        <v>821</v>
      </c>
      <c r="C86" s="743" t="s">
        <v>822</v>
      </c>
      <c r="D86" s="743" t="s">
        <v>802</v>
      </c>
      <c r="E86" s="833">
        <v>325</v>
      </c>
    </row>
    <row r="87" spans="1:5">
      <c r="A87" s="509"/>
      <c r="B87" s="790" t="s">
        <v>823</v>
      </c>
      <c r="C87" s="788" t="s">
        <v>824</v>
      </c>
      <c r="D87" s="788" t="s">
        <v>802</v>
      </c>
      <c r="E87" s="826">
        <v>76</v>
      </c>
    </row>
    <row r="88" spans="1:5" ht="15" thickBot="1">
      <c r="A88" s="509"/>
      <c r="B88" s="741" t="s">
        <v>825</v>
      </c>
      <c r="C88" s="743" t="s">
        <v>826</v>
      </c>
      <c r="D88" s="743" t="s">
        <v>802</v>
      </c>
      <c r="E88" s="833">
        <v>6</v>
      </c>
    </row>
    <row r="89" spans="1:5">
      <c r="A89" s="509"/>
      <c r="B89" s="737" t="s">
        <v>827</v>
      </c>
      <c r="C89" s="739" t="s">
        <v>828</v>
      </c>
      <c r="D89" s="840" t="s">
        <v>802</v>
      </c>
      <c r="E89" s="841">
        <f>SUM(E90:E92)</f>
        <v>12962</v>
      </c>
    </row>
    <row r="90" spans="1:5">
      <c r="A90" s="509"/>
      <c r="B90" s="797" t="s">
        <v>829</v>
      </c>
      <c r="C90" s="842" t="s">
        <v>830</v>
      </c>
      <c r="D90" s="842" t="s">
        <v>802</v>
      </c>
      <c r="E90" s="843">
        <f>+E78+E86</f>
        <v>10116</v>
      </c>
    </row>
    <row r="91" spans="1:5">
      <c r="A91" s="509"/>
      <c r="B91" s="790" t="s">
        <v>831</v>
      </c>
      <c r="C91" s="788" t="s">
        <v>832</v>
      </c>
      <c r="D91" s="788" t="s">
        <v>802</v>
      </c>
      <c r="E91" s="826">
        <f>+E81+E87</f>
        <v>2067</v>
      </c>
    </row>
    <row r="92" spans="1:5" ht="15" thickBot="1">
      <c r="A92" s="509"/>
      <c r="B92" s="836" t="s">
        <v>833</v>
      </c>
      <c r="C92" s="837" t="s">
        <v>834</v>
      </c>
      <c r="D92" s="837" t="s">
        <v>802</v>
      </c>
      <c r="E92" s="838">
        <f>+E82+E88</f>
        <v>779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26910-B02B-4B8E-AF37-2303062A0F86}">
  <sheetPr codeName="Sheet103">
    <tabColor theme="0" tint="-0.14999847407452621"/>
  </sheetPr>
  <dimension ref="A1:O197"/>
  <sheetViews>
    <sheetView workbookViewId="0"/>
  </sheetViews>
  <sheetFormatPr defaultRowHeight="14.5"/>
  <cols>
    <col min="2" max="2" width="8.7265625" style="134" customWidth="1"/>
    <col min="3" max="3" width="78.26953125" style="134" customWidth="1"/>
    <col min="4" max="4" width="16.36328125" style="134" customWidth="1"/>
    <col min="5" max="5" width="21.08984375" style="134" customWidth="1"/>
    <col min="6" max="15" width="8.7265625" style="134"/>
  </cols>
  <sheetData>
    <row r="1" spans="1:5">
      <c r="A1" s="509"/>
      <c r="B1" s="509"/>
      <c r="C1" s="509"/>
      <c r="D1" s="509"/>
      <c r="E1" s="509"/>
    </row>
    <row r="2" spans="1:5" ht="69">
      <c r="A2" s="509"/>
      <c r="B2" s="509"/>
      <c r="C2" s="509"/>
      <c r="D2" s="509"/>
      <c r="E2" s="511" t="s">
        <v>835</v>
      </c>
    </row>
    <row r="3" spans="1:5">
      <c r="A3" s="509"/>
      <c r="B3" s="509"/>
      <c r="C3" s="28" t="s">
        <v>1269</v>
      </c>
      <c r="D3" s="509"/>
      <c r="E3" s="509"/>
    </row>
    <row r="4" spans="1:5">
      <c r="A4" s="509"/>
      <c r="B4" s="509"/>
      <c r="C4" s="28" t="s">
        <v>1270</v>
      </c>
      <c r="D4" s="509"/>
      <c r="E4" s="509"/>
    </row>
    <row r="5" spans="1:5">
      <c r="A5" s="509"/>
      <c r="B5" s="509"/>
      <c r="C5" s="509"/>
      <c r="D5" s="509"/>
      <c r="E5" s="509"/>
    </row>
    <row r="6" spans="1:5" ht="15.5">
      <c r="A6" s="509"/>
      <c r="B6" s="509"/>
      <c r="C6" s="844" t="s">
        <v>836</v>
      </c>
      <c r="D6" s="509"/>
      <c r="E6" s="509"/>
    </row>
    <row r="7" spans="1:5" ht="15" thickBot="1">
      <c r="A7" s="509"/>
      <c r="B7" s="509"/>
      <c r="C7" s="509"/>
      <c r="D7" s="509"/>
      <c r="E7" s="509"/>
    </row>
    <row r="8" spans="1:5" ht="15" thickBot="1">
      <c r="A8" s="509"/>
      <c r="B8" s="845" t="s">
        <v>2</v>
      </c>
      <c r="C8" s="846" t="s">
        <v>837</v>
      </c>
      <c r="D8" s="847" t="s">
        <v>678</v>
      </c>
      <c r="E8" s="848" t="s">
        <v>46</v>
      </c>
    </row>
    <row r="9" spans="1:5" ht="15" thickBot="1">
      <c r="A9" s="509"/>
      <c r="B9" s="849"/>
      <c r="C9" s="846" t="s">
        <v>838</v>
      </c>
      <c r="D9" s="846"/>
      <c r="E9" s="850"/>
    </row>
    <row r="10" spans="1:5" ht="15">
      <c r="A10" s="509"/>
      <c r="B10" s="851" t="s">
        <v>93</v>
      </c>
      <c r="C10" s="852" t="s">
        <v>839</v>
      </c>
      <c r="D10" s="852" t="s">
        <v>840</v>
      </c>
      <c r="E10" s="853">
        <v>7753</v>
      </c>
    </row>
    <row r="11" spans="1:5" ht="15">
      <c r="A11" s="509"/>
      <c r="B11" s="854" t="s">
        <v>99</v>
      </c>
      <c r="C11" s="855" t="s">
        <v>841</v>
      </c>
      <c r="D11" s="856" t="s">
        <v>840</v>
      </c>
      <c r="E11" s="857">
        <v>1646.8</v>
      </c>
    </row>
    <row r="12" spans="1:5" ht="15">
      <c r="A12" s="509"/>
      <c r="B12" s="854" t="s">
        <v>121</v>
      </c>
      <c r="C12" s="855" t="s">
        <v>842</v>
      </c>
      <c r="D12" s="855" t="s">
        <v>840</v>
      </c>
      <c r="E12" s="857">
        <v>1456.4</v>
      </c>
    </row>
    <row r="13" spans="1:5" ht="15">
      <c r="A13" s="509"/>
      <c r="B13" s="854" t="s">
        <v>265</v>
      </c>
      <c r="C13" s="855" t="s">
        <v>843</v>
      </c>
      <c r="D13" s="855" t="s">
        <v>840</v>
      </c>
      <c r="E13" s="857">
        <v>18242.2</v>
      </c>
    </row>
    <row r="14" spans="1:5" ht="15">
      <c r="A14" s="509"/>
      <c r="B14" s="854" t="s">
        <v>267</v>
      </c>
      <c r="C14" s="855" t="s">
        <v>844</v>
      </c>
      <c r="D14" s="855" t="s">
        <v>840</v>
      </c>
      <c r="E14" s="857">
        <v>87.6</v>
      </c>
    </row>
    <row r="15" spans="1:5" ht="15">
      <c r="A15" s="509"/>
      <c r="B15" s="854" t="s">
        <v>275</v>
      </c>
      <c r="C15" s="855" t="s">
        <v>845</v>
      </c>
      <c r="D15" s="855" t="s">
        <v>840</v>
      </c>
      <c r="E15" s="857">
        <v>2714.3</v>
      </c>
    </row>
    <row r="16" spans="1:5" ht="15">
      <c r="A16" s="509"/>
      <c r="B16" s="858" t="s">
        <v>277</v>
      </c>
      <c r="C16" s="859" t="s">
        <v>846</v>
      </c>
      <c r="D16" s="859" t="s">
        <v>847</v>
      </c>
      <c r="E16" s="860">
        <v>344.5</v>
      </c>
    </row>
    <row r="17" spans="1:5">
      <c r="A17" s="509"/>
      <c r="B17" s="858" t="s">
        <v>597</v>
      </c>
      <c r="C17" s="859" t="s">
        <v>848</v>
      </c>
      <c r="D17" s="859" t="s">
        <v>849</v>
      </c>
      <c r="E17" s="860">
        <v>427.4</v>
      </c>
    </row>
    <row r="18" spans="1:5">
      <c r="A18" s="509"/>
      <c r="B18" s="858" t="s">
        <v>598</v>
      </c>
      <c r="C18" s="859" t="s">
        <v>850</v>
      </c>
      <c r="D18" s="859" t="s">
        <v>849</v>
      </c>
      <c r="E18" s="860">
        <v>75.7</v>
      </c>
    </row>
    <row r="19" spans="1:5">
      <c r="A19" s="509"/>
      <c r="B19" s="858" t="s">
        <v>851</v>
      </c>
      <c r="C19" s="859" t="s">
        <v>852</v>
      </c>
      <c r="D19" s="861" t="s">
        <v>849</v>
      </c>
      <c r="E19" s="860">
        <v>17.100000000000001</v>
      </c>
    </row>
    <row r="20" spans="1:5" ht="15">
      <c r="A20" s="509"/>
      <c r="B20" s="854" t="s">
        <v>279</v>
      </c>
      <c r="C20" s="855" t="s">
        <v>853</v>
      </c>
      <c r="D20" s="855" t="s">
        <v>840</v>
      </c>
      <c r="E20" s="857">
        <v>110.4</v>
      </c>
    </row>
    <row r="21" spans="1:5" ht="15">
      <c r="A21" s="509"/>
      <c r="B21" s="858" t="s">
        <v>854</v>
      </c>
      <c r="C21" s="859" t="s">
        <v>846</v>
      </c>
      <c r="D21" s="859" t="s">
        <v>847</v>
      </c>
      <c r="E21" s="860">
        <v>253</v>
      </c>
    </row>
    <row r="22" spans="1:5">
      <c r="A22" s="509"/>
      <c r="B22" s="858" t="s">
        <v>855</v>
      </c>
      <c r="C22" s="859" t="s">
        <v>848</v>
      </c>
      <c r="D22" s="859" t="s">
        <v>849</v>
      </c>
      <c r="E22" s="860">
        <v>253</v>
      </c>
    </row>
    <row r="23" spans="1:5">
      <c r="A23" s="509"/>
      <c r="B23" s="858" t="s">
        <v>856</v>
      </c>
      <c r="C23" s="859" t="s">
        <v>857</v>
      </c>
      <c r="D23" s="859" t="s">
        <v>849</v>
      </c>
      <c r="E23" s="860">
        <v>2.7</v>
      </c>
    </row>
    <row r="24" spans="1:5">
      <c r="A24" s="509"/>
      <c r="B24" s="854" t="s">
        <v>858</v>
      </c>
      <c r="C24" s="855" t="s">
        <v>859</v>
      </c>
      <c r="D24" s="855" t="s">
        <v>860</v>
      </c>
      <c r="E24" s="857">
        <v>83.8</v>
      </c>
    </row>
    <row r="25" spans="1:5">
      <c r="A25" s="509"/>
      <c r="B25" s="858" t="s">
        <v>861</v>
      </c>
      <c r="C25" s="859" t="s">
        <v>862</v>
      </c>
      <c r="D25" s="859" t="s">
        <v>860</v>
      </c>
      <c r="E25" s="860">
        <v>0</v>
      </c>
    </row>
    <row r="26" spans="1:5">
      <c r="A26" s="509"/>
      <c r="B26" s="858" t="s">
        <v>863</v>
      </c>
      <c r="C26" s="859" t="s">
        <v>864</v>
      </c>
      <c r="D26" s="859" t="s">
        <v>860</v>
      </c>
      <c r="E26" s="860">
        <v>524</v>
      </c>
    </row>
    <row r="27" spans="1:5">
      <c r="A27" s="509"/>
      <c r="B27" s="858" t="s">
        <v>865</v>
      </c>
      <c r="C27" s="859" t="s">
        <v>866</v>
      </c>
      <c r="D27" s="859" t="s">
        <v>860</v>
      </c>
      <c r="E27" s="860">
        <v>0</v>
      </c>
    </row>
    <row r="28" spans="1:5">
      <c r="A28" s="509"/>
      <c r="B28" s="858" t="s">
        <v>867</v>
      </c>
      <c r="C28" s="859" t="s">
        <v>868</v>
      </c>
      <c r="D28" s="859" t="s">
        <v>860</v>
      </c>
      <c r="E28" s="860">
        <v>0</v>
      </c>
    </row>
    <row r="29" spans="1:5" ht="15" thickBot="1">
      <c r="A29" s="509"/>
      <c r="B29" s="862" t="s">
        <v>869</v>
      </c>
      <c r="C29" s="863" t="s">
        <v>870</v>
      </c>
      <c r="D29" s="863" t="s">
        <v>860</v>
      </c>
      <c r="E29" s="864">
        <v>0</v>
      </c>
    </row>
    <row r="30" spans="1:5" ht="15" thickBot="1">
      <c r="A30" s="509"/>
      <c r="B30" s="849"/>
      <c r="C30" s="846" t="s">
        <v>871</v>
      </c>
      <c r="D30" s="846"/>
      <c r="E30" s="850"/>
    </row>
    <row r="31" spans="1:5">
      <c r="A31" s="509"/>
      <c r="B31" s="865" t="s">
        <v>52</v>
      </c>
      <c r="C31" s="866" t="s">
        <v>872</v>
      </c>
      <c r="D31" s="867" t="s">
        <v>802</v>
      </c>
      <c r="E31" s="868">
        <v>40</v>
      </c>
    </row>
    <row r="32" spans="1:5">
      <c r="A32" s="509"/>
      <c r="B32" s="858" t="s">
        <v>135</v>
      </c>
      <c r="C32" s="869" t="s">
        <v>873</v>
      </c>
      <c r="D32" s="867" t="s">
        <v>802</v>
      </c>
      <c r="E32" s="868">
        <v>53</v>
      </c>
    </row>
    <row r="33" spans="1:5" ht="15.5" thickBot="1">
      <c r="A33" s="509"/>
      <c r="B33" s="870" t="s">
        <v>296</v>
      </c>
      <c r="C33" s="871" t="s">
        <v>874</v>
      </c>
      <c r="D33" s="872" t="s">
        <v>875</v>
      </c>
      <c r="E33" s="873">
        <v>104</v>
      </c>
    </row>
    <row r="34" spans="1:5" ht="15" thickBot="1">
      <c r="A34" s="509"/>
      <c r="B34" s="849"/>
      <c r="C34" s="846" t="s">
        <v>876</v>
      </c>
      <c r="D34" s="846"/>
      <c r="E34" s="850"/>
    </row>
    <row r="35" spans="1:5">
      <c r="A35" s="509"/>
      <c r="B35" s="854" t="s">
        <v>144</v>
      </c>
      <c r="C35" s="874" t="s">
        <v>877</v>
      </c>
      <c r="D35" s="855" t="s">
        <v>802</v>
      </c>
      <c r="E35" s="875">
        <v>31</v>
      </c>
    </row>
    <row r="36" spans="1:5">
      <c r="A36" s="509"/>
      <c r="B36" s="858" t="s">
        <v>404</v>
      </c>
      <c r="C36" s="869" t="s">
        <v>878</v>
      </c>
      <c r="D36" s="859" t="s">
        <v>802</v>
      </c>
      <c r="E36" s="868">
        <v>31</v>
      </c>
    </row>
    <row r="37" spans="1:5" ht="15">
      <c r="A37" s="509"/>
      <c r="B37" s="876" t="s">
        <v>405</v>
      </c>
      <c r="C37" s="874" t="s">
        <v>879</v>
      </c>
      <c r="D37" s="855" t="s">
        <v>681</v>
      </c>
      <c r="E37" s="857">
        <v>1229.1020000000001</v>
      </c>
    </row>
    <row r="38" spans="1:5" ht="26">
      <c r="A38" s="509"/>
      <c r="B38" s="877" t="s">
        <v>880</v>
      </c>
      <c r="C38" s="878" t="s">
        <v>881</v>
      </c>
      <c r="D38" s="859" t="s">
        <v>686</v>
      </c>
      <c r="E38" s="860">
        <v>883.1</v>
      </c>
    </row>
    <row r="39" spans="1:5" ht="15.5">
      <c r="A39" s="509"/>
      <c r="B39" s="877" t="s">
        <v>882</v>
      </c>
      <c r="C39" s="878" t="s">
        <v>883</v>
      </c>
      <c r="D39" s="859" t="s">
        <v>686</v>
      </c>
      <c r="E39" s="860">
        <v>0</v>
      </c>
    </row>
    <row r="40" spans="1:5" ht="26">
      <c r="A40" s="509"/>
      <c r="B40" s="877" t="s">
        <v>884</v>
      </c>
      <c r="C40" s="878" t="s">
        <v>885</v>
      </c>
      <c r="D40" s="859" t="s">
        <v>686</v>
      </c>
      <c r="E40" s="860">
        <v>346</v>
      </c>
    </row>
    <row r="41" spans="1:5" ht="15.5">
      <c r="A41" s="509"/>
      <c r="B41" s="858" t="s">
        <v>886</v>
      </c>
      <c r="C41" s="879" t="s">
        <v>887</v>
      </c>
      <c r="D41" s="859" t="s">
        <v>686</v>
      </c>
      <c r="E41" s="860">
        <v>0</v>
      </c>
    </row>
    <row r="42" spans="1:5" ht="15">
      <c r="A42" s="509"/>
      <c r="B42" s="854" t="s">
        <v>146</v>
      </c>
      <c r="C42" s="880" t="s">
        <v>888</v>
      </c>
      <c r="D42" s="855" t="s">
        <v>681</v>
      </c>
      <c r="E42" s="857">
        <v>821.65</v>
      </c>
    </row>
    <row r="43" spans="1:5" ht="15">
      <c r="A43" s="509"/>
      <c r="B43" s="854" t="s">
        <v>154</v>
      </c>
      <c r="C43" s="874" t="s">
        <v>889</v>
      </c>
      <c r="D43" s="855" t="s">
        <v>681</v>
      </c>
      <c r="E43" s="857">
        <v>302.7</v>
      </c>
    </row>
    <row r="44" spans="1:5">
      <c r="A44" s="509"/>
      <c r="B44" s="858" t="s">
        <v>406</v>
      </c>
      <c r="C44" s="869" t="s">
        <v>890</v>
      </c>
      <c r="D44" s="859" t="s">
        <v>802</v>
      </c>
      <c r="E44" s="868">
        <v>6</v>
      </c>
    </row>
    <row r="45" spans="1:5">
      <c r="A45" s="509"/>
      <c r="B45" s="858" t="s">
        <v>891</v>
      </c>
      <c r="C45" s="869" t="s">
        <v>892</v>
      </c>
      <c r="D45" s="859" t="s">
        <v>802</v>
      </c>
      <c r="E45" s="868">
        <v>6</v>
      </c>
    </row>
    <row r="46" spans="1:5" ht="15.5">
      <c r="A46" s="509"/>
      <c r="B46" s="858" t="s">
        <v>893</v>
      </c>
      <c r="C46" s="881" t="s">
        <v>894</v>
      </c>
      <c r="D46" s="882" t="s">
        <v>689</v>
      </c>
      <c r="E46" s="883">
        <v>302.7</v>
      </c>
    </row>
    <row r="47" spans="1:5">
      <c r="A47" s="509"/>
      <c r="B47" s="858" t="s">
        <v>608</v>
      </c>
      <c r="C47" s="869" t="s">
        <v>895</v>
      </c>
      <c r="D47" s="859" t="s">
        <v>802</v>
      </c>
      <c r="E47" s="868">
        <v>0</v>
      </c>
    </row>
    <row r="48" spans="1:5" ht="15.5">
      <c r="A48" s="509"/>
      <c r="B48" s="858" t="s">
        <v>896</v>
      </c>
      <c r="C48" s="881" t="s">
        <v>897</v>
      </c>
      <c r="D48" s="882" t="s">
        <v>689</v>
      </c>
      <c r="E48" s="883">
        <v>0</v>
      </c>
    </row>
    <row r="49" spans="1:5">
      <c r="A49" s="509"/>
      <c r="B49" s="854" t="s">
        <v>407</v>
      </c>
      <c r="C49" s="874" t="s">
        <v>898</v>
      </c>
      <c r="D49" s="855" t="s">
        <v>802</v>
      </c>
      <c r="E49" s="875">
        <v>0</v>
      </c>
    </row>
    <row r="50" spans="1:5">
      <c r="A50" s="509"/>
      <c r="B50" s="854" t="s">
        <v>413</v>
      </c>
      <c r="C50" s="874" t="s">
        <v>899</v>
      </c>
      <c r="D50" s="855" t="s">
        <v>802</v>
      </c>
      <c r="E50" s="875">
        <v>17</v>
      </c>
    </row>
    <row r="51" spans="1:5">
      <c r="A51" s="509"/>
      <c r="B51" s="854" t="s">
        <v>414</v>
      </c>
      <c r="C51" s="874" t="s">
        <v>900</v>
      </c>
      <c r="D51" s="855" t="s">
        <v>802</v>
      </c>
      <c r="E51" s="875">
        <v>53</v>
      </c>
    </row>
    <row r="52" spans="1:5">
      <c r="A52" s="509"/>
      <c r="B52" s="854" t="s">
        <v>419</v>
      </c>
      <c r="C52" s="874" t="s">
        <v>901</v>
      </c>
      <c r="D52" s="855" t="s">
        <v>802</v>
      </c>
      <c r="E52" s="875">
        <v>0</v>
      </c>
    </row>
    <row r="53" spans="1:5">
      <c r="A53" s="509"/>
      <c r="B53" s="854" t="s">
        <v>423</v>
      </c>
      <c r="C53" s="874" t="s">
        <v>902</v>
      </c>
      <c r="D53" s="859" t="s">
        <v>802</v>
      </c>
      <c r="E53" s="868">
        <v>74</v>
      </c>
    </row>
    <row r="54" spans="1:5">
      <c r="A54" s="509"/>
      <c r="B54" s="876" t="s">
        <v>426</v>
      </c>
      <c r="C54" s="874" t="s">
        <v>903</v>
      </c>
      <c r="D54" s="855" t="s">
        <v>802</v>
      </c>
      <c r="E54" s="875">
        <v>27</v>
      </c>
    </row>
    <row r="55" spans="1:5" ht="15.5" thickBot="1">
      <c r="A55" s="509"/>
      <c r="B55" s="870" t="s">
        <v>441</v>
      </c>
      <c r="C55" s="871" t="s">
        <v>904</v>
      </c>
      <c r="D55" s="872" t="s">
        <v>905</v>
      </c>
      <c r="E55" s="873">
        <v>15</v>
      </c>
    </row>
    <row r="56" spans="1:5" ht="15" thickBot="1">
      <c r="A56" s="509"/>
      <c r="B56" s="849"/>
      <c r="C56" s="846" t="s">
        <v>906</v>
      </c>
      <c r="D56" s="846"/>
      <c r="E56" s="850"/>
    </row>
    <row r="57" spans="1:5">
      <c r="A57" s="509"/>
      <c r="B57" s="858" t="s">
        <v>62</v>
      </c>
      <c r="C57" s="859" t="s">
        <v>907</v>
      </c>
      <c r="D57" s="859" t="s">
        <v>802</v>
      </c>
      <c r="E57" s="868">
        <v>40</v>
      </c>
    </row>
    <row r="58" spans="1:5">
      <c r="A58" s="509"/>
      <c r="B58" s="858" t="s">
        <v>66</v>
      </c>
      <c r="C58" s="859" t="s">
        <v>908</v>
      </c>
      <c r="D58" s="859" t="s">
        <v>802</v>
      </c>
      <c r="E58" s="868">
        <v>14</v>
      </c>
    </row>
    <row r="59" spans="1:5">
      <c r="A59" s="509"/>
      <c r="B59" s="858" t="s">
        <v>68</v>
      </c>
      <c r="C59" s="859" t="s">
        <v>909</v>
      </c>
      <c r="D59" s="859" t="s">
        <v>802</v>
      </c>
      <c r="E59" s="868">
        <v>21</v>
      </c>
    </row>
    <row r="60" spans="1:5" ht="15">
      <c r="A60" s="509"/>
      <c r="B60" s="854" t="s">
        <v>70</v>
      </c>
      <c r="C60" s="855" t="s">
        <v>910</v>
      </c>
      <c r="D60" s="884" t="s">
        <v>905</v>
      </c>
      <c r="E60" s="857">
        <v>30</v>
      </c>
    </row>
    <row r="61" spans="1:5">
      <c r="A61" s="509"/>
      <c r="B61" s="858" t="s">
        <v>72</v>
      </c>
      <c r="C61" s="859" t="s">
        <v>911</v>
      </c>
      <c r="D61" s="885" t="s">
        <v>912</v>
      </c>
      <c r="E61" s="886">
        <f>SUM(E62:E63)</f>
        <v>314.10000000000002</v>
      </c>
    </row>
    <row r="62" spans="1:5">
      <c r="A62" s="509"/>
      <c r="B62" s="887" t="s">
        <v>913</v>
      </c>
      <c r="C62" s="881" t="s">
        <v>914</v>
      </c>
      <c r="D62" s="882" t="s">
        <v>912</v>
      </c>
      <c r="E62" s="883">
        <v>305.10000000000002</v>
      </c>
    </row>
    <row r="63" spans="1:5">
      <c r="A63" s="509"/>
      <c r="B63" s="887" t="s">
        <v>915</v>
      </c>
      <c r="C63" s="881" t="s">
        <v>916</v>
      </c>
      <c r="D63" s="882" t="s">
        <v>912</v>
      </c>
      <c r="E63" s="883">
        <v>9</v>
      </c>
    </row>
    <row r="64" spans="1:5">
      <c r="A64" s="509"/>
      <c r="B64" s="858" t="s">
        <v>458</v>
      </c>
      <c r="C64" s="859" t="s">
        <v>917</v>
      </c>
      <c r="D64" s="859" t="s">
        <v>802</v>
      </c>
      <c r="E64" s="868">
        <v>10227</v>
      </c>
    </row>
    <row r="65" spans="1:5">
      <c r="A65" s="509"/>
      <c r="B65" s="858" t="s">
        <v>462</v>
      </c>
      <c r="C65" s="859" t="s">
        <v>918</v>
      </c>
      <c r="D65" s="859" t="s">
        <v>802</v>
      </c>
      <c r="E65" s="868">
        <v>301</v>
      </c>
    </row>
    <row r="66" spans="1:5">
      <c r="A66" s="509"/>
      <c r="B66" s="858" t="s">
        <v>466</v>
      </c>
      <c r="C66" s="859" t="s">
        <v>919</v>
      </c>
      <c r="D66" s="859" t="s">
        <v>802</v>
      </c>
      <c r="E66" s="868">
        <v>2</v>
      </c>
    </row>
    <row r="67" spans="1:5">
      <c r="A67" s="509"/>
      <c r="B67" s="858" t="s">
        <v>470</v>
      </c>
      <c r="C67" s="859" t="s">
        <v>920</v>
      </c>
      <c r="D67" s="859" t="s">
        <v>802</v>
      </c>
      <c r="E67" s="868">
        <v>489</v>
      </c>
    </row>
    <row r="68" spans="1:5">
      <c r="A68" s="509"/>
      <c r="B68" s="858" t="s">
        <v>486</v>
      </c>
      <c r="C68" s="859" t="s">
        <v>921</v>
      </c>
      <c r="D68" s="859" t="s">
        <v>802</v>
      </c>
      <c r="E68" s="888">
        <f>SUM(E69:E71)</f>
        <v>10227</v>
      </c>
    </row>
    <row r="69" spans="1:5">
      <c r="A69" s="509"/>
      <c r="B69" s="887" t="s">
        <v>922</v>
      </c>
      <c r="C69" s="881" t="s">
        <v>923</v>
      </c>
      <c r="D69" s="882" t="s">
        <v>802</v>
      </c>
      <c r="E69" s="889">
        <v>9224</v>
      </c>
    </row>
    <row r="70" spans="1:5">
      <c r="A70" s="509"/>
      <c r="B70" s="887" t="s">
        <v>924</v>
      </c>
      <c r="C70" s="881" t="s">
        <v>925</v>
      </c>
      <c r="D70" s="882" t="s">
        <v>802</v>
      </c>
      <c r="E70" s="889">
        <v>280</v>
      </c>
    </row>
    <row r="71" spans="1:5">
      <c r="A71" s="509"/>
      <c r="B71" s="887" t="s">
        <v>926</v>
      </c>
      <c r="C71" s="881" t="s">
        <v>927</v>
      </c>
      <c r="D71" s="882" t="s">
        <v>802</v>
      </c>
      <c r="E71" s="889">
        <v>723</v>
      </c>
    </row>
    <row r="72" spans="1:5">
      <c r="A72" s="509"/>
      <c r="B72" s="858" t="s">
        <v>488</v>
      </c>
      <c r="C72" s="859" t="s">
        <v>928</v>
      </c>
      <c r="D72" s="859" t="s">
        <v>802</v>
      </c>
      <c r="E72" s="868">
        <v>9380</v>
      </c>
    </row>
    <row r="73" spans="1:5" ht="15" thickBot="1">
      <c r="A73" s="509"/>
      <c r="B73" s="862" t="s">
        <v>623</v>
      </c>
      <c r="C73" s="863" t="s">
        <v>929</v>
      </c>
      <c r="D73" s="863" t="s">
        <v>802</v>
      </c>
      <c r="E73" s="890">
        <v>363</v>
      </c>
    </row>
    <row r="74" spans="1:5" ht="15" thickBot="1">
      <c r="A74" s="509"/>
      <c r="B74" s="849"/>
      <c r="C74" s="846" t="s">
        <v>930</v>
      </c>
      <c r="D74" s="846"/>
      <c r="E74" s="850"/>
    </row>
    <row r="75" spans="1:5">
      <c r="A75" s="509"/>
      <c r="B75" s="858" t="s">
        <v>491</v>
      </c>
      <c r="C75" s="859" t="s">
        <v>931</v>
      </c>
      <c r="D75" s="859" t="s">
        <v>802</v>
      </c>
      <c r="E75" s="868">
        <v>18</v>
      </c>
    </row>
    <row r="76" spans="1:5">
      <c r="A76" s="509"/>
      <c r="B76" s="858" t="s">
        <v>164</v>
      </c>
      <c r="C76" s="859" t="s">
        <v>932</v>
      </c>
      <c r="D76" s="859" t="s">
        <v>802</v>
      </c>
      <c r="E76" s="868">
        <v>76</v>
      </c>
    </row>
    <row r="77" spans="1:5">
      <c r="A77" s="509"/>
      <c r="B77" s="858" t="s">
        <v>166</v>
      </c>
      <c r="C77" s="859" t="s">
        <v>933</v>
      </c>
      <c r="D77" s="859" t="s">
        <v>802</v>
      </c>
      <c r="E77" s="868">
        <v>161</v>
      </c>
    </row>
    <row r="78" spans="1:5" ht="15">
      <c r="A78" s="509"/>
      <c r="B78" s="854" t="s">
        <v>168</v>
      </c>
      <c r="C78" s="855" t="s">
        <v>934</v>
      </c>
      <c r="D78" s="884" t="s">
        <v>905</v>
      </c>
      <c r="E78" s="857">
        <v>20</v>
      </c>
    </row>
    <row r="79" spans="1:5">
      <c r="A79" s="509"/>
      <c r="B79" s="858" t="s">
        <v>170</v>
      </c>
      <c r="C79" s="859" t="s">
        <v>935</v>
      </c>
      <c r="D79" s="859" t="s">
        <v>912</v>
      </c>
      <c r="E79" s="860">
        <v>216.6</v>
      </c>
    </row>
    <row r="80" spans="1:5">
      <c r="A80" s="509"/>
      <c r="B80" s="887" t="s">
        <v>641</v>
      </c>
      <c r="C80" s="881" t="s">
        <v>936</v>
      </c>
      <c r="D80" s="882" t="s">
        <v>912</v>
      </c>
      <c r="E80" s="883">
        <v>24.7</v>
      </c>
    </row>
    <row r="81" spans="1:5">
      <c r="A81" s="509"/>
      <c r="B81" s="858" t="s">
        <v>172</v>
      </c>
      <c r="C81" s="859" t="s">
        <v>937</v>
      </c>
      <c r="D81" s="859" t="s">
        <v>802</v>
      </c>
      <c r="E81" s="868">
        <v>6301</v>
      </c>
    </row>
    <row r="82" spans="1:5">
      <c r="A82" s="509"/>
      <c r="B82" s="858" t="s">
        <v>174</v>
      </c>
      <c r="C82" s="859" t="s">
        <v>938</v>
      </c>
      <c r="D82" s="859" t="s">
        <v>802</v>
      </c>
      <c r="E82" s="888">
        <f>SUM(E83:E85)</f>
        <v>10895</v>
      </c>
    </row>
    <row r="83" spans="1:5">
      <c r="A83" s="509"/>
      <c r="B83" s="887" t="s">
        <v>505</v>
      </c>
      <c r="C83" s="881" t="s">
        <v>939</v>
      </c>
      <c r="D83" s="882" t="s">
        <v>802</v>
      </c>
      <c r="E83" s="889">
        <v>5132</v>
      </c>
    </row>
    <row r="84" spans="1:5">
      <c r="A84" s="509"/>
      <c r="B84" s="887" t="s">
        <v>506</v>
      </c>
      <c r="C84" s="881" t="s">
        <v>940</v>
      </c>
      <c r="D84" s="882" t="s">
        <v>802</v>
      </c>
      <c r="E84" s="889">
        <v>5432</v>
      </c>
    </row>
    <row r="85" spans="1:5">
      <c r="A85" s="509"/>
      <c r="B85" s="887" t="s">
        <v>507</v>
      </c>
      <c r="C85" s="881" t="s">
        <v>941</v>
      </c>
      <c r="D85" s="882" t="s">
        <v>802</v>
      </c>
      <c r="E85" s="889">
        <v>331</v>
      </c>
    </row>
    <row r="86" spans="1:5" ht="15" thickBot="1">
      <c r="A86" s="509"/>
      <c r="B86" s="862" t="s">
        <v>176</v>
      </c>
      <c r="C86" s="863" t="s">
        <v>942</v>
      </c>
      <c r="D86" s="863" t="s">
        <v>802</v>
      </c>
      <c r="E86" s="890">
        <v>644</v>
      </c>
    </row>
    <row r="87" spans="1:5" ht="15" thickBot="1">
      <c r="A87" s="509"/>
      <c r="B87" s="849"/>
      <c r="C87" s="846" t="s">
        <v>943</v>
      </c>
      <c r="D87" s="846"/>
      <c r="E87" s="850"/>
    </row>
    <row r="88" spans="1:5">
      <c r="A88" s="509"/>
      <c r="B88" s="858" t="s">
        <v>205</v>
      </c>
      <c r="C88" s="859" t="s">
        <v>944</v>
      </c>
      <c r="D88" s="859" t="s">
        <v>802</v>
      </c>
      <c r="E88" s="868">
        <v>31</v>
      </c>
    </row>
    <row r="89" spans="1:5">
      <c r="A89" s="509"/>
      <c r="B89" s="858" t="s">
        <v>207</v>
      </c>
      <c r="C89" s="859" t="s">
        <v>945</v>
      </c>
      <c r="D89" s="859" t="s">
        <v>802</v>
      </c>
      <c r="E89" s="868">
        <v>1</v>
      </c>
    </row>
    <row r="90" spans="1:5">
      <c r="A90" s="509"/>
      <c r="B90" s="858" t="s">
        <v>215</v>
      </c>
      <c r="C90" s="859" t="s">
        <v>946</v>
      </c>
      <c r="D90" s="859" t="s">
        <v>802</v>
      </c>
      <c r="E90" s="868">
        <v>1</v>
      </c>
    </row>
    <row r="91" spans="1:5" ht="15">
      <c r="A91" s="509"/>
      <c r="B91" s="858" t="s">
        <v>648</v>
      </c>
      <c r="C91" s="855" t="s">
        <v>947</v>
      </c>
      <c r="D91" s="884" t="s">
        <v>905</v>
      </c>
      <c r="E91" s="875">
        <v>20</v>
      </c>
    </row>
    <row r="92" spans="1:5">
      <c r="A92" s="509"/>
      <c r="B92" s="858" t="s">
        <v>650</v>
      </c>
      <c r="C92" s="859" t="s">
        <v>948</v>
      </c>
      <c r="D92" s="859" t="s">
        <v>912</v>
      </c>
      <c r="E92" s="860">
        <v>41.84</v>
      </c>
    </row>
    <row r="93" spans="1:5">
      <c r="A93" s="509"/>
      <c r="B93" s="887" t="s">
        <v>949</v>
      </c>
      <c r="C93" s="881" t="s">
        <v>936</v>
      </c>
      <c r="D93" s="882" t="s">
        <v>912</v>
      </c>
      <c r="E93" s="889">
        <v>0</v>
      </c>
    </row>
    <row r="94" spans="1:5">
      <c r="A94" s="509"/>
      <c r="B94" s="858" t="s">
        <v>652</v>
      </c>
      <c r="C94" s="859" t="s">
        <v>950</v>
      </c>
      <c r="D94" s="859" t="s">
        <v>802</v>
      </c>
      <c r="E94" s="868">
        <v>33</v>
      </c>
    </row>
    <row r="95" spans="1:5">
      <c r="A95" s="509"/>
      <c r="B95" s="858" t="s">
        <v>654</v>
      </c>
      <c r="C95" s="859" t="s">
        <v>951</v>
      </c>
      <c r="D95" s="859" t="s">
        <v>802</v>
      </c>
      <c r="E95" s="868">
        <v>131</v>
      </c>
    </row>
    <row r="96" spans="1:5" ht="15" thickBot="1">
      <c r="A96" s="509"/>
      <c r="B96" s="862" t="s">
        <v>656</v>
      </c>
      <c r="C96" s="863" t="s">
        <v>952</v>
      </c>
      <c r="D96" s="863" t="s">
        <v>802</v>
      </c>
      <c r="E96" s="890">
        <v>48</v>
      </c>
    </row>
    <row r="97" spans="1:5" ht="15" thickBot="1">
      <c r="A97" s="509"/>
      <c r="B97" s="849"/>
      <c r="C97" s="846" t="s">
        <v>953</v>
      </c>
      <c r="D97" s="846"/>
      <c r="E97" s="850"/>
    </row>
    <row r="98" spans="1:5">
      <c r="A98" s="509"/>
      <c r="B98" s="858" t="s">
        <v>80</v>
      </c>
      <c r="C98" s="891" t="s">
        <v>954</v>
      </c>
      <c r="D98" s="885" t="s">
        <v>802</v>
      </c>
      <c r="E98" s="892">
        <v>0</v>
      </c>
    </row>
    <row r="99" spans="1:5">
      <c r="A99" s="509"/>
      <c r="B99" s="858" t="s">
        <v>82</v>
      </c>
      <c r="C99" s="893" t="s">
        <v>955</v>
      </c>
      <c r="D99" s="859" t="s">
        <v>956</v>
      </c>
      <c r="E99" s="868">
        <v>0</v>
      </c>
    </row>
    <row r="100" spans="1:5" ht="15.5">
      <c r="A100" s="509"/>
      <c r="B100" s="858" t="s">
        <v>220</v>
      </c>
      <c r="C100" s="894" t="s">
        <v>957</v>
      </c>
      <c r="D100" s="859" t="s">
        <v>686</v>
      </c>
      <c r="E100" s="860">
        <v>0</v>
      </c>
    </row>
    <row r="101" spans="1:5">
      <c r="A101" s="509"/>
      <c r="B101" s="858" t="s">
        <v>958</v>
      </c>
      <c r="C101" s="893" t="s">
        <v>959</v>
      </c>
      <c r="D101" s="859" t="s">
        <v>802</v>
      </c>
      <c r="E101" s="868">
        <v>0</v>
      </c>
    </row>
    <row r="102" spans="1:5" ht="15.5">
      <c r="A102" s="509"/>
      <c r="B102" s="858" t="s">
        <v>960</v>
      </c>
      <c r="C102" s="894" t="s">
        <v>961</v>
      </c>
      <c r="D102" s="859" t="s">
        <v>686</v>
      </c>
      <c r="E102" s="860">
        <v>0</v>
      </c>
    </row>
    <row r="103" spans="1:5">
      <c r="A103" s="509"/>
      <c r="B103" s="858" t="s">
        <v>962</v>
      </c>
      <c r="C103" s="893" t="s">
        <v>963</v>
      </c>
      <c r="D103" s="859" t="s">
        <v>802</v>
      </c>
      <c r="E103" s="868">
        <v>7</v>
      </c>
    </row>
    <row r="104" spans="1:5" ht="15.5">
      <c r="A104" s="509"/>
      <c r="B104" s="858" t="s">
        <v>964</v>
      </c>
      <c r="C104" s="894" t="s">
        <v>965</v>
      </c>
      <c r="D104" s="859" t="s">
        <v>686</v>
      </c>
      <c r="E104" s="860">
        <v>88.3</v>
      </c>
    </row>
    <row r="105" spans="1:5">
      <c r="A105" s="509"/>
      <c r="B105" s="858" t="s">
        <v>966</v>
      </c>
      <c r="C105" s="893" t="s">
        <v>967</v>
      </c>
      <c r="D105" s="859" t="s">
        <v>802</v>
      </c>
      <c r="E105" s="868">
        <v>6</v>
      </c>
    </row>
    <row r="106" spans="1:5" ht="15.5">
      <c r="A106" s="509"/>
      <c r="B106" s="858" t="s">
        <v>968</v>
      </c>
      <c r="C106" s="894" t="s">
        <v>969</v>
      </c>
      <c r="D106" s="859" t="s">
        <v>686</v>
      </c>
      <c r="E106" s="860">
        <v>2023.52</v>
      </c>
    </row>
    <row r="107" spans="1:5">
      <c r="A107" s="509"/>
      <c r="B107" s="858" t="s">
        <v>970</v>
      </c>
      <c r="C107" s="894" t="s">
        <v>971</v>
      </c>
      <c r="D107" s="859" t="s">
        <v>802</v>
      </c>
      <c r="E107" s="868">
        <v>39</v>
      </c>
    </row>
    <row r="108" spans="1:5">
      <c r="A108" s="509"/>
      <c r="B108" s="858" t="s">
        <v>972</v>
      </c>
      <c r="C108" s="894" t="s">
        <v>973</v>
      </c>
      <c r="D108" s="859" t="s">
        <v>802</v>
      </c>
      <c r="E108" s="868">
        <v>87</v>
      </c>
    </row>
    <row r="109" spans="1:5">
      <c r="A109" s="509"/>
      <c r="B109" s="895" t="s">
        <v>974</v>
      </c>
      <c r="C109" s="896" t="s">
        <v>975</v>
      </c>
      <c r="D109" s="861" t="s">
        <v>802</v>
      </c>
      <c r="E109" s="897">
        <v>14</v>
      </c>
    </row>
    <row r="110" spans="1:5">
      <c r="A110" s="509"/>
      <c r="B110" s="898" t="s">
        <v>976</v>
      </c>
      <c r="C110" s="899" t="s">
        <v>977</v>
      </c>
      <c r="D110" s="900"/>
      <c r="E110" s="901"/>
    </row>
    <row r="111" spans="1:5">
      <c r="A111" s="509"/>
      <c r="B111" s="902" t="s">
        <v>978</v>
      </c>
      <c r="C111" s="891" t="s">
        <v>979</v>
      </c>
      <c r="D111" s="885" t="s">
        <v>849</v>
      </c>
      <c r="E111" s="903">
        <v>489.6</v>
      </c>
    </row>
    <row r="112" spans="1:5">
      <c r="A112" s="509"/>
      <c r="B112" s="858" t="s">
        <v>980</v>
      </c>
      <c r="C112" s="893" t="s">
        <v>981</v>
      </c>
      <c r="D112" s="859" t="s">
        <v>849</v>
      </c>
      <c r="E112" s="860">
        <v>385.7</v>
      </c>
    </row>
    <row r="113" spans="1:5">
      <c r="A113" s="509"/>
      <c r="B113" s="858" t="s">
        <v>982</v>
      </c>
      <c r="C113" s="893" t="s">
        <v>983</v>
      </c>
      <c r="D113" s="859" t="s">
        <v>849</v>
      </c>
      <c r="E113" s="860">
        <v>19.600000000000001</v>
      </c>
    </row>
    <row r="114" spans="1:5">
      <c r="A114" s="509"/>
      <c r="B114" s="858" t="s">
        <v>984</v>
      </c>
      <c r="C114" s="893" t="s">
        <v>985</v>
      </c>
      <c r="D114" s="859" t="s">
        <v>849</v>
      </c>
      <c r="E114" s="860">
        <v>51.3</v>
      </c>
    </row>
    <row r="115" spans="1:5">
      <c r="A115" s="509"/>
      <c r="B115" s="895" t="s">
        <v>986</v>
      </c>
      <c r="C115" s="904" t="s">
        <v>987</v>
      </c>
      <c r="D115" s="861" t="s">
        <v>849</v>
      </c>
      <c r="E115" s="905">
        <v>27.3</v>
      </c>
    </row>
    <row r="116" spans="1:5">
      <c r="A116" s="509"/>
      <c r="B116" s="898" t="s">
        <v>988</v>
      </c>
      <c r="C116" s="899" t="s">
        <v>989</v>
      </c>
      <c r="D116" s="900"/>
      <c r="E116" s="906"/>
    </row>
    <row r="117" spans="1:5">
      <c r="A117" s="509"/>
      <c r="B117" s="902" t="s">
        <v>990</v>
      </c>
      <c r="C117" s="891" t="s">
        <v>991</v>
      </c>
      <c r="D117" s="885" t="s">
        <v>849</v>
      </c>
      <c r="E117" s="903">
        <v>7.5</v>
      </c>
    </row>
    <row r="118" spans="1:5">
      <c r="A118" s="509"/>
      <c r="B118" s="858" t="s">
        <v>992</v>
      </c>
      <c r="C118" s="893" t="s">
        <v>981</v>
      </c>
      <c r="D118" s="859" t="s">
        <v>849</v>
      </c>
      <c r="E118" s="860">
        <v>5.6</v>
      </c>
    </row>
    <row r="119" spans="1:5">
      <c r="A119" s="509"/>
      <c r="B119" s="858" t="s">
        <v>993</v>
      </c>
      <c r="C119" s="893" t="s">
        <v>983</v>
      </c>
      <c r="D119" s="859" t="s">
        <v>849</v>
      </c>
      <c r="E119" s="860">
        <v>1.8</v>
      </c>
    </row>
    <row r="120" spans="1:5">
      <c r="A120" s="509"/>
      <c r="B120" s="858" t="s">
        <v>994</v>
      </c>
      <c r="C120" s="893" t="s">
        <v>985</v>
      </c>
      <c r="D120" s="859" t="s">
        <v>849</v>
      </c>
      <c r="E120" s="860">
        <v>5.2</v>
      </c>
    </row>
    <row r="121" spans="1:5">
      <c r="A121" s="509"/>
      <c r="B121" s="858" t="s">
        <v>995</v>
      </c>
      <c r="C121" s="893" t="s">
        <v>987</v>
      </c>
      <c r="D121" s="859" t="s">
        <v>849</v>
      </c>
      <c r="E121" s="860">
        <v>0.8</v>
      </c>
    </row>
    <row r="122" spans="1:5">
      <c r="A122" s="509"/>
      <c r="B122" s="907" t="s">
        <v>996</v>
      </c>
      <c r="C122" s="899" t="s">
        <v>997</v>
      </c>
      <c r="D122" s="900"/>
      <c r="E122" s="908"/>
    </row>
    <row r="123" spans="1:5">
      <c r="A123" s="509"/>
      <c r="B123" s="858" t="s">
        <v>998</v>
      </c>
      <c r="C123" s="893" t="s">
        <v>999</v>
      </c>
      <c r="D123" s="859" t="s">
        <v>1000</v>
      </c>
      <c r="E123" s="860">
        <v>0</v>
      </c>
    </row>
    <row r="124" spans="1:5">
      <c r="A124" s="509"/>
      <c r="B124" s="858" t="s">
        <v>1001</v>
      </c>
      <c r="C124" s="893" t="s">
        <v>1002</v>
      </c>
      <c r="D124" s="859" t="s">
        <v>1000</v>
      </c>
      <c r="E124" s="860">
        <v>0</v>
      </c>
    </row>
    <row r="125" spans="1:5">
      <c r="A125" s="509"/>
      <c r="B125" s="858" t="s">
        <v>1003</v>
      </c>
      <c r="C125" s="893" t="s">
        <v>1004</v>
      </c>
      <c r="D125" s="859" t="s">
        <v>1000</v>
      </c>
      <c r="E125" s="860">
        <v>0</v>
      </c>
    </row>
    <row r="126" spans="1:5">
      <c r="A126" s="509"/>
      <c r="B126" s="895" t="s">
        <v>1005</v>
      </c>
      <c r="C126" s="904" t="s">
        <v>1006</v>
      </c>
      <c r="D126" s="861" t="s">
        <v>1000</v>
      </c>
      <c r="E126" s="905">
        <v>0</v>
      </c>
    </row>
    <row r="127" spans="1:5">
      <c r="A127" s="509"/>
      <c r="B127" s="898" t="s">
        <v>1007</v>
      </c>
      <c r="C127" s="899" t="s">
        <v>1008</v>
      </c>
      <c r="D127" s="900"/>
      <c r="E127" s="901"/>
    </row>
    <row r="128" spans="1:5">
      <c r="A128" s="509"/>
      <c r="B128" s="895" t="s">
        <v>1009</v>
      </c>
      <c r="C128" s="904" t="s">
        <v>979</v>
      </c>
      <c r="D128" s="861" t="s">
        <v>1000</v>
      </c>
      <c r="E128" s="909">
        <f>(E111-E117)*E129/1000</f>
        <v>1018.1084219999999</v>
      </c>
    </row>
    <row r="129" spans="1:5" ht="16" thickBot="1">
      <c r="A129" s="509"/>
      <c r="B129" s="910" t="s">
        <v>1010</v>
      </c>
      <c r="C129" s="911" t="s">
        <v>1011</v>
      </c>
      <c r="D129" s="863" t="s">
        <v>686</v>
      </c>
      <c r="E129" s="912">
        <f>'8'!E36</f>
        <v>2111.8199999999997</v>
      </c>
    </row>
    <row r="130" spans="1:5" ht="15" thickBot="1">
      <c r="A130" s="509"/>
      <c r="B130" s="849"/>
      <c r="C130" s="846" t="s">
        <v>1012</v>
      </c>
      <c r="D130" s="846"/>
      <c r="E130" s="850"/>
    </row>
    <row r="131" spans="1:5" ht="15.5">
      <c r="A131" s="509"/>
      <c r="B131" s="913" t="s">
        <v>1013</v>
      </c>
      <c r="C131" s="914" t="s">
        <v>1014</v>
      </c>
      <c r="D131" s="859" t="s">
        <v>686</v>
      </c>
      <c r="E131" s="915">
        <v>731.4</v>
      </c>
    </row>
    <row r="132" spans="1:5">
      <c r="A132" s="509"/>
      <c r="B132" s="858" t="s">
        <v>1015</v>
      </c>
      <c r="C132" s="894" t="s">
        <v>1016</v>
      </c>
      <c r="D132" s="859" t="s">
        <v>802</v>
      </c>
      <c r="E132" s="868">
        <v>7</v>
      </c>
    </row>
    <row r="133" spans="1:5">
      <c r="A133" s="509"/>
      <c r="B133" s="916" t="s">
        <v>1017</v>
      </c>
      <c r="C133" s="917" t="s">
        <v>1018</v>
      </c>
      <c r="D133" s="918" t="s">
        <v>802</v>
      </c>
      <c r="E133" s="897">
        <v>7</v>
      </c>
    </row>
    <row r="134" spans="1:5">
      <c r="A134" s="509"/>
      <c r="B134" s="898" t="s">
        <v>1019</v>
      </c>
      <c r="C134" s="899" t="s">
        <v>1020</v>
      </c>
      <c r="D134" s="900"/>
      <c r="E134" s="901"/>
    </row>
    <row r="135" spans="1:5">
      <c r="A135" s="509"/>
      <c r="B135" s="902" t="s">
        <v>1021</v>
      </c>
      <c r="C135" s="891" t="s">
        <v>979</v>
      </c>
      <c r="D135" s="885" t="s">
        <v>849</v>
      </c>
      <c r="E135" s="903">
        <v>15.5</v>
      </c>
    </row>
    <row r="136" spans="1:5">
      <c r="A136" s="509"/>
      <c r="B136" s="858" t="s">
        <v>1022</v>
      </c>
      <c r="C136" s="893" t="s">
        <v>981</v>
      </c>
      <c r="D136" s="859" t="s">
        <v>849</v>
      </c>
      <c r="E136" s="860">
        <v>20</v>
      </c>
    </row>
    <row r="137" spans="1:5">
      <c r="A137" s="509"/>
      <c r="B137" s="858" t="s">
        <v>1023</v>
      </c>
      <c r="C137" s="893" t="s">
        <v>1024</v>
      </c>
      <c r="D137" s="859" t="s">
        <v>849</v>
      </c>
      <c r="E137" s="860">
        <v>0.6</v>
      </c>
    </row>
    <row r="138" spans="1:5">
      <c r="A138" s="509"/>
      <c r="B138" s="898" t="s">
        <v>1025</v>
      </c>
      <c r="C138" s="899" t="s">
        <v>1026</v>
      </c>
      <c r="D138" s="900"/>
      <c r="E138" s="906"/>
    </row>
    <row r="139" spans="1:5">
      <c r="A139" s="509"/>
      <c r="B139" s="902" t="s">
        <v>1027</v>
      </c>
      <c r="C139" s="891" t="s">
        <v>991</v>
      </c>
      <c r="D139" s="885" t="s">
        <v>849</v>
      </c>
      <c r="E139" s="903">
        <v>11</v>
      </c>
    </row>
    <row r="140" spans="1:5">
      <c r="A140" s="509"/>
      <c r="B140" s="858" t="s">
        <v>1028</v>
      </c>
      <c r="C140" s="893" t="s">
        <v>981</v>
      </c>
      <c r="D140" s="859" t="s">
        <v>849</v>
      </c>
      <c r="E140" s="860">
        <v>12.7</v>
      </c>
    </row>
    <row r="141" spans="1:5">
      <c r="A141" s="509"/>
      <c r="B141" s="895" t="s">
        <v>1029</v>
      </c>
      <c r="C141" s="904" t="s">
        <v>1024</v>
      </c>
      <c r="D141" s="861" t="s">
        <v>849</v>
      </c>
      <c r="E141" s="905">
        <v>0.5</v>
      </c>
    </row>
    <row r="142" spans="1:5">
      <c r="A142" s="509"/>
      <c r="B142" s="898" t="s">
        <v>1030</v>
      </c>
      <c r="C142" s="899" t="s">
        <v>1008</v>
      </c>
      <c r="D142" s="899"/>
      <c r="E142" s="901"/>
    </row>
    <row r="143" spans="1:5" ht="15" thickBot="1">
      <c r="A143" s="509"/>
      <c r="B143" s="862" t="s">
        <v>1031</v>
      </c>
      <c r="C143" s="893" t="s">
        <v>979</v>
      </c>
      <c r="D143" s="859" t="s">
        <v>1000</v>
      </c>
      <c r="E143" s="886">
        <f>(E135-E139)*E131/1000</f>
        <v>3.2912999999999997</v>
      </c>
    </row>
    <row r="144" spans="1:5" ht="15" thickBot="1">
      <c r="A144" s="509"/>
      <c r="B144" s="849"/>
      <c r="C144" s="846" t="s">
        <v>1032</v>
      </c>
      <c r="D144" s="846"/>
      <c r="E144" s="850"/>
    </row>
    <row r="145" spans="1:5" ht="15.5">
      <c r="A145" s="509"/>
      <c r="B145" s="913" t="s">
        <v>7</v>
      </c>
      <c r="C145" s="919" t="s">
        <v>1033</v>
      </c>
      <c r="D145" s="859" t="s">
        <v>686</v>
      </c>
      <c r="E145" s="915">
        <v>14.7</v>
      </c>
    </row>
    <row r="146" spans="1:5">
      <c r="A146" s="509"/>
      <c r="B146" s="858" t="s">
        <v>1034</v>
      </c>
      <c r="C146" s="920" t="s">
        <v>1035</v>
      </c>
      <c r="D146" s="921" t="s">
        <v>782</v>
      </c>
      <c r="E146" s="922">
        <v>0.98</v>
      </c>
    </row>
    <row r="147" spans="1:5">
      <c r="A147" s="509"/>
      <c r="B147" s="858" t="s">
        <v>1036</v>
      </c>
      <c r="C147" s="920" t="s">
        <v>1037</v>
      </c>
      <c r="D147" s="859" t="s">
        <v>1038</v>
      </c>
      <c r="E147" s="860">
        <v>0.9</v>
      </c>
    </row>
    <row r="148" spans="1:5" ht="15" thickBot="1">
      <c r="A148" s="509"/>
      <c r="B148" s="923" t="s">
        <v>1039</v>
      </c>
      <c r="C148" s="924" t="s">
        <v>1040</v>
      </c>
      <c r="D148" s="925" t="s">
        <v>802</v>
      </c>
      <c r="E148" s="926">
        <v>2</v>
      </c>
    </row>
    <row r="149" spans="1:5">
      <c r="A149" s="509"/>
      <c r="B149" s="927" t="s">
        <v>1041</v>
      </c>
      <c r="C149" s="928" t="s">
        <v>1042</v>
      </c>
      <c r="D149" s="928"/>
      <c r="E149" s="929"/>
    </row>
    <row r="150" spans="1:5" ht="15.5">
      <c r="A150" s="509"/>
      <c r="B150" s="902" t="s">
        <v>1043</v>
      </c>
      <c r="C150" s="930" t="s">
        <v>1044</v>
      </c>
      <c r="D150" s="859" t="s">
        <v>686</v>
      </c>
      <c r="E150" s="860">
        <v>14.7</v>
      </c>
    </row>
    <row r="151" spans="1:5">
      <c r="A151" s="509"/>
      <c r="B151" s="858" t="s">
        <v>1045</v>
      </c>
      <c r="C151" s="920" t="s">
        <v>1046</v>
      </c>
      <c r="D151" s="921" t="s">
        <v>782</v>
      </c>
      <c r="E151" s="922">
        <v>0.17299999999999999</v>
      </c>
    </row>
    <row r="152" spans="1:5">
      <c r="A152" s="509"/>
      <c r="B152" s="902" t="s">
        <v>1047</v>
      </c>
      <c r="C152" s="931" t="s">
        <v>1048</v>
      </c>
      <c r="D152" s="925" t="s">
        <v>1038</v>
      </c>
      <c r="E152" s="860">
        <v>0</v>
      </c>
    </row>
    <row r="153" spans="1:5" ht="15" thickBot="1">
      <c r="A153" s="509"/>
      <c r="B153" s="895" t="s">
        <v>1049</v>
      </c>
      <c r="C153" s="932" t="s">
        <v>1050</v>
      </c>
      <c r="D153" s="861" t="s">
        <v>802</v>
      </c>
      <c r="E153" s="897">
        <v>2</v>
      </c>
    </row>
    <row r="154" spans="1:5">
      <c r="A154" s="509"/>
      <c r="B154" s="927" t="s">
        <v>1051</v>
      </c>
      <c r="C154" s="928" t="s">
        <v>1052</v>
      </c>
      <c r="D154" s="928"/>
      <c r="E154" s="933"/>
    </row>
    <row r="155" spans="1:5" ht="15.5">
      <c r="A155" s="509"/>
      <c r="B155" s="858" t="s">
        <v>1053</v>
      </c>
      <c r="C155" s="920" t="s">
        <v>1054</v>
      </c>
      <c r="D155" s="859" t="s">
        <v>686</v>
      </c>
      <c r="E155" s="860">
        <v>0</v>
      </c>
    </row>
    <row r="156" spans="1:5">
      <c r="A156" s="509"/>
      <c r="B156" s="858" t="s">
        <v>1055</v>
      </c>
      <c r="C156" s="920" t="s">
        <v>1056</v>
      </c>
      <c r="D156" s="921" t="s">
        <v>782</v>
      </c>
      <c r="E156" s="922">
        <v>0</v>
      </c>
    </row>
    <row r="157" spans="1:5">
      <c r="A157" s="509"/>
      <c r="B157" s="858" t="s">
        <v>1057</v>
      </c>
      <c r="C157" s="931" t="s">
        <v>1058</v>
      </c>
      <c r="D157" s="925" t="s">
        <v>1038</v>
      </c>
      <c r="E157" s="860">
        <v>0</v>
      </c>
    </row>
    <row r="158" spans="1:5" ht="15" thickBot="1">
      <c r="A158" s="509"/>
      <c r="B158" s="895" t="s">
        <v>1059</v>
      </c>
      <c r="C158" s="932" t="s">
        <v>1060</v>
      </c>
      <c r="D158" s="861" t="s">
        <v>802</v>
      </c>
      <c r="E158" s="897">
        <v>0</v>
      </c>
    </row>
    <row r="159" spans="1:5">
      <c r="A159" s="509"/>
      <c r="B159" s="927" t="s">
        <v>1061</v>
      </c>
      <c r="C159" s="928" t="s">
        <v>1062</v>
      </c>
      <c r="D159" s="928"/>
      <c r="E159" s="934"/>
    </row>
    <row r="160" spans="1:5" ht="15.5">
      <c r="A160" s="509"/>
      <c r="B160" s="858" t="s">
        <v>1063</v>
      </c>
      <c r="C160" s="935" t="s">
        <v>1064</v>
      </c>
      <c r="D160" s="859" t="s">
        <v>686</v>
      </c>
      <c r="E160" s="860">
        <v>0</v>
      </c>
    </row>
    <row r="161" spans="1:5">
      <c r="A161" s="509"/>
      <c r="B161" s="858" t="s">
        <v>1065</v>
      </c>
      <c r="C161" s="935" t="s">
        <v>1066</v>
      </c>
      <c r="D161" s="859" t="s">
        <v>782</v>
      </c>
      <c r="E161" s="922">
        <v>0</v>
      </c>
    </row>
    <row r="162" spans="1:5">
      <c r="A162" s="509"/>
      <c r="B162" s="858" t="s">
        <v>1067</v>
      </c>
      <c r="C162" s="935" t="s">
        <v>1068</v>
      </c>
      <c r="D162" s="859" t="s">
        <v>1069</v>
      </c>
      <c r="E162" s="860">
        <v>0</v>
      </c>
    </row>
    <row r="163" spans="1:5" ht="15" thickBot="1">
      <c r="A163" s="509"/>
      <c r="B163" s="895" t="s">
        <v>1070</v>
      </c>
      <c r="C163" s="932" t="s">
        <v>1071</v>
      </c>
      <c r="D163" s="861" t="s">
        <v>802</v>
      </c>
      <c r="E163" s="897">
        <v>0</v>
      </c>
    </row>
    <row r="164" spans="1:5">
      <c r="A164" s="509"/>
      <c r="B164" s="927" t="s">
        <v>1072</v>
      </c>
      <c r="C164" s="936" t="s">
        <v>1073</v>
      </c>
      <c r="D164" s="937"/>
      <c r="E164" s="938"/>
    </row>
    <row r="165" spans="1:5" ht="15.5">
      <c r="A165" s="509"/>
      <c r="B165" s="858" t="s">
        <v>1074</v>
      </c>
      <c r="C165" s="920" t="s">
        <v>1075</v>
      </c>
      <c r="D165" s="859" t="s">
        <v>686</v>
      </c>
      <c r="E165" s="860">
        <v>0</v>
      </c>
    </row>
    <row r="166" spans="1:5">
      <c r="A166" s="509"/>
      <c r="B166" s="858" t="s">
        <v>1076</v>
      </c>
      <c r="C166" s="920" t="s">
        <v>1077</v>
      </c>
      <c r="D166" s="921" t="s">
        <v>782</v>
      </c>
      <c r="E166" s="922">
        <v>0</v>
      </c>
    </row>
    <row r="167" spans="1:5">
      <c r="A167" s="509"/>
      <c r="B167" s="902" t="s">
        <v>1078</v>
      </c>
      <c r="C167" s="931" t="s">
        <v>1079</v>
      </c>
      <c r="D167" s="925" t="s">
        <v>1038</v>
      </c>
      <c r="E167" s="860">
        <v>0</v>
      </c>
    </row>
    <row r="168" spans="1:5" ht="15" thickBot="1">
      <c r="A168" s="509"/>
      <c r="B168" s="895" t="s">
        <v>1080</v>
      </c>
      <c r="C168" s="932" t="s">
        <v>1081</v>
      </c>
      <c r="D168" s="861" t="s">
        <v>802</v>
      </c>
      <c r="E168" s="897">
        <v>0</v>
      </c>
    </row>
    <row r="169" spans="1:5">
      <c r="A169" s="509"/>
      <c r="B169" s="927" t="s">
        <v>1082</v>
      </c>
      <c r="C169" s="928" t="s">
        <v>1083</v>
      </c>
      <c r="D169" s="928"/>
      <c r="E169" s="933"/>
    </row>
    <row r="170" spans="1:5" ht="15.5">
      <c r="A170" s="509"/>
      <c r="B170" s="858" t="s">
        <v>1084</v>
      </c>
      <c r="C170" s="939" t="s">
        <v>1085</v>
      </c>
      <c r="D170" s="859" t="s">
        <v>686</v>
      </c>
      <c r="E170" s="860">
        <v>0</v>
      </c>
    </row>
    <row r="171" spans="1:5">
      <c r="A171" s="509"/>
      <c r="B171" s="858" t="s">
        <v>1086</v>
      </c>
      <c r="C171" s="940" t="s">
        <v>1087</v>
      </c>
      <c r="D171" s="921" t="s">
        <v>782</v>
      </c>
      <c r="E171" s="922">
        <v>0</v>
      </c>
    </row>
    <row r="172" spans="1:5">
      <c r="A172" s="509"/>
      <c r="B172" s="858" t="s">
        <v>1088</v>
      </c>
      <c r="C172" s="940" t="s">
        <v>1089</v>
      </c>
      <c r="D172" s="885" t="s">
        <v>1038</v>
      </c>
      <c r="E172" s="860">
        <v>0</v>
      </c>
    </row>
    <row r="173" spans="1:5">
      <c r="A173" s="509"/>
      <c r="B173" s="858" t="s">
        <v>1090</v>
      </c>
      <c r="C173" s="941" t="s">
        <v>1091</v>
      </c>
      <c r="D173" s="925" t="s">
        <v>1038</v>
      </c>
      <c r="E173" s="860">
        <v>0</v>
      </c>
    </row>
    <row r="174" spans="1:5" ht="15" thickBot="1">
      <c r="A174" s="509"/>
      <c r="B174" s="895" t="s">
        <v>1092</v>
      </c>
      <c r="C174" s="932" t="s">
        <v>1040</v>
      </c>
      <c r="D174" s="861" t="s">
        <v>802</v>
      </c>
      <c r="E174" s="897">
        <v>0</v>
      </c>
    </row>
    <row r="175" spans="1:5">
      <c r="A175" s="509"/>
      <c r="B175" s="927" t="s">
        <v>1093</v>
      </c>
      <c r="C175" s="928" t="s">
        <v>1094</v>
      </c>
      <c r="D175" s="928"/>
      <c r="E175" s="933"/>
    </row>
    <row r="176" spans="1:5" ht="15.5">
      <c r="A176" s="509"/>
      <c r="B176" s="942" t="s">
        <v>1095</v>
      </c>
      <c r="C176" s="939" t="s">
        <v>1096</v>
      </c>
      <c r="D176" s="859" t="s">
        <v>686</v>
      </c>
      <c r="E176" s="860">
        <v>24.6</v>
      </c>
    </row>
    <row r="177" spans="1:5">
      <c r="A177" s="509"/>
      <c r="B177" s="942" t="s">
        <v>1097</v>
      </c>
      <c r="C177" s="940" t="s">
        <v>1098</v>
      </c>
      <c r="D177" s="921" t="s">
        <v>782</v>
      </c>
      <c r="E177" s="922">
        <v>0.18</v>
      </c>
    </row>
    <row r="178" spans="1:5">
      <c r="A178" s="509"/>
      <c r="B178" s="942" t="s">
        <v>1099</v>
      </c>
      <c r="C178" s="940" t="s">
        <v>1100</v>
      </c>
      <c r="D178" s="885" t="s">
        <v>1038</v>
      </c>
      <c r="E178" s="860">
        <v>0</v>
      </c>
    </row>
    <row r="179" spans="1:5">
      <c r="A179" s="509"/>
      <c r="B179" s="942" t="s">
        <v>1101</v>
      </c>
      <c r="C179" s="940" t="s">
        <v>1102</v>
      </c>
      <c r="D179" s="885" t="s">
        <v>1038</v>
      </c>
      <c r="E179" s="860">
        <v>0</v>
      </c>
    </row>
    <row r="180" spans="1:5">
      <c r="A180" s="509"/>
      <c r="B180" s="942" t="s">
        <v>1103</v>
      </c>
      <c r="C180" s="940" t="s">
        <v>1104</v>
      </c>
      <c r="D180" s="885" t="s">
        <v>1038</v>
      </c>
      <c r="E180" s="860">
        <v>0</v>
      </c>
    </row>
    <row r="181" spans="1:5">
      <c r="A181" s="509"/>
      <c r="B181" s="942" t="s">
        <v>1105</v>
      </c>
      <c r="C181" s="940" t="s">
        <v>1091</v>
      </c>
      <c r="D181" s="885" t="s">
        <v>1038</v>
      </c>
      <c r="E181" s="860">
        <v>0.8</v>
      </c>
    </row>
    <row r="182" spans="1:5" ht="15" thickBot="1">
      <c r="A182" s="509"/>
      <c r="B182" s="862" t="s">
        <v>1106</v>
      </c>
      <c r="C182" s="943" t="s">
        <v>1040</v>
      </c>
      <c r="D182" s="863" t="s">
        <v>802</v>
      </c>
      <c r="E182" s="890">
        <v>2</v>
      </c>
    </row>
    <row r="183" spans="1:5" ht="15" thickBot="1">
      <c r="A183" s="509"/>
      <c r="B183" s="849"/>
      <c r="C183" s="846" t="s">
        <v>1107</v>
      </c>
      <c r="D183" s="846"/>
      <c r="E183" s="850"/>
    </row>
    <row r="184" spans="1:5">
      <c r="A184" s="509"/>
      <c r="B184" s="913" t="s">
        <v>1108</v>
      </c>
      <c r="C184" s="944" t="s">
        <v>1109</v>
      </c>
      <c r="D184" s="945" t="s">
        <v>802</v>
      </c>
      <c r="E184" s="946">
        <f>SUM(E185:E189)</f>
        <v>38</v>
      </c>
    </row>
    <row r="185" spans="1:5">
      <c r="A185" s="509"/>
      <c r="B185" s="858" t="s">
        <v>1110</v>
      </c>
      <c r="C185" s="869" t="s">
        <v>1111</v>
      </c>
      <c r="D185" s="947" t="s">
        <v>802</v>
      </c>
      <c r="E185" s="868">
        <v>0</v>
      </c>
    </row>
    <row r="186" spans="1:5">
      <c r="A186" s="509"/>
      <c r="B186" s="858" t="s">
        <v>1112</v>
      </c>
      <c r="C186" s="869" t="s">
        <v>1113</v>
      </c>
      <c r="D186" s="947" t="s">
        <v>802</v>
      </c>
      <c r="E186" s="868">
        <v>1</v>
      </c>
    </row>
    <row r="187" spans="1:5">
      <c r="A187" s="509"/>
      <c r="B187" s="858" t="s">
        <v>1114</v>
      </c>
      <c r="C187" s="869" t="s">
        <v>1115</v>
      </c>
      <c r="D187" s="947" t="s">
        <v>802</v>
      </c>
      <c r="E187" s="868">
        <v>1</v>
      </c>
    </row>
    <row r="188" spans="1:5">
      <c r="A188" s="509"/>
      <c r="B188" s="858" t="s">
        <v>1116</v>
      </c>
      <c r="C188" s="869" t="s">
        <v>1117</v>
      </c>
      <c r="D188" s="947" t="s">
        <v>802</v>
      </c>
      <c r="E188" s="868">
        <v>15</v>
      </c>
    </row>
    <row r="189" spans="1:5">
      <c r="A189" s="509"/>
      <c r="B189" s="858" t="s">
        <v>1118</v>
      </c>
      <c r="C189" s="869" t="s">
        <v>1119</v>
      </c>
      <c r="D189" s="947" t="s">
        <v>802</v>
      </c>
      <c r="E189" s="888">
        <f>SUM(E190:E194)</f>
        <v>21</v>
      </c>
    </row>
    <row r="190" spans="1:5">
      <c r="A190" s="509"/>
      <c r="B190" s="887" t="s">
        <v>1120</v>
      </c>
      <c r="C190" s="881" t="s">
        <v>1121</v>
      </c>
      <c r="D190" s="921" t="s">
        <v>802</v>
      </c>
      <c r="E190" s="889">
        <v>4</v>
      </c>
    </row>
    <row r="191" spans="1:5">
      <c r="A191" s="509"/>
      <c r="B191" s="887" t="s">
        <v>1122</v>
      </c>
      <c r="C191" s="881" t="s">
        <v>1123</v>
      </c>
      <c r="D191" s="921" t="s">
        <v>802</v>
      </c>
      <c r="E191" s="889">
        <v>2</v>
      </c>
    </row>
    <row r="192" spans="1:5">
      <c r="A192" s="509"/>
      <c r="B192" s="887" t="s">
        <v>1124</v>
      </c>
      <c r="C192" s="881" t="s">
        <v>1125</v>
      </c>
      <c r="D192" s="921" t="s">
        <v>802</v>
      </c>
      <c r="E192" s="889">
        <v>5</v>
      </c>
    </row>
    <row r="193" spans="1:5">
      <c r="A193" s="509"/>
      <c r="B193" s="887" t="s">
        <v>1126</v>
      </c>
      <c r="C193" s="881" t="s">
        <v>1127</v>
      </c>
      <c r="D193" s="921" t="s">
        <v>802</v>
      </c>
      <c r="E193" s="889">
        <v>3</v>
      </c>
    </row>
    <row r="194" spans="1:5" ht="15" thickBot="1">
      <c r="A194" s="509"/>
      <c r="B194" s="948" t="s">
        <v>1128</v>
      </c>
      <c r="C194" s="949" t="s">
        <v>1129</v>
      </c>
      <c r="D194" s="950" t="s">
        <v>802</v>
      </c>
      <c r="E194" s="951">
        <v>7</v>
      </c>
    </row>
    <row r="195" spans="1:5">
      <c r="A195" s="509"/>
      <c r="B195" s="952"/>
      <c r="C195" s="952"/>
      <c r="D195" s="952"/>
      <c r="E195" s="953"/>
    </row>
    <row r="196" spans="1:5" ht="15">
      <c r="A196" s="509"/>
      <c r="B196" s="954" t="s">
        <v>1130</v>
      </c>
      <c r="C196" s="92" t="s">
        <v>1131</v>
      </c>
      <c r="D196" s="509"/>
      <c r="E196" s="509"/>
    </row>
    <row r="197" spans="1:5">
      <c r="A197" s="509"/>
      <c r="B197" s="955" t="s">
        <v>1132</v>
      </c>
      <c r="C197" s="92" t="s">
        <v>1133</v>
      </c>
      <c r="D197" s="509"/>
      <c r="E197" s="50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12</vt:i4>
      </vt:variant>
    </vt:vector>
  </HeadingPairs>
  <TitlesOfParts>
    <vt:vector size="12" baseType="lpstr">
      <vt:lpstr>1</vt:lpstr>
      <vt:lpstr>2</vt:lpstr>
      <vt:lpstr>3</vt:lpstr>
      <vt:lpstr>4</vt:lpstr>
      <vt:lpstr>5</vt:lpstr>
      <vt:lpstr>6</vt:lpstr>
      <vt:lpstr>7</vt:lpstr>
      <vt:lpstr>8</vt:lpstr>
      <vt:lpstr>9</vt:lpstr>
      <vt:lpstr>10</vt:lpstr>
      <vt:lpstr>11</vt:lpstr>
      <vt:lpst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Vilnius economics</dc:creator>
  <cp:lastModifiedBy>Erika Valentinienė</cp:lastModifiedBy>
  <dcterms:created xsi:type="dcterms:W3CDTF">2023-06-07T21:07:24Z</dcterms:created>
  <dcterms:modified xsi:type="dcterms:W3CDTF">2024-01-05T09:16:11Z</dcterms:modified>
</cp:coreProperties>
</file>